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is\Desktop\Treasurer Reports\October2017\"/>
    </mc:Choice>
  </mc:AlternateContent>
  <bookViews>
    <workbookView xWindow="0" yWindow="0" windowWidth="18345" windowHeight="6840" xr2:uid="{96F7312A-9ED1-4B1A-8374-3827A1964213}"/>
  </bookViews>
  <sheets>
    <sheet name="Oct" sheetId="1" r:id="rId1"/>
  </sheets>
  <definedNames>
    <definedName name="_xlnm.Print_Area" localSheetId="0">Oct!$A$1:$BK$34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" i="1" l="1"/>
  <c r="BI9" i="1"/>
  <c r="BI12" i="1"/>
  <c r="BI24" i="1"/>
  <c r="BI26" i="1"/>
  <c r="BI29" i="1"/>
  <c r="BI30" i="1"/>
  <c r="BI31" i="1"/>
  <c r="BI32" i="1"/>
  <c r="BI33" i="1"/>
  <c r="BI34" i="1"/>
  <c r="BF9" i="1"/>
  <c r="BF12" i="1"/>
  <c r="BF24" i="1"/>
  <c r="BF26" i="1"/>
  <c r="BF29" i="1"/>
  <c r="BF30" i="1"/>
  <c r="BF31" i="1"/>
  <c r="BF32" i="1"/>
  <c r="BF33" i="1"/>
  <c r="BF34" i="1"/>
  <c r="BC9" i="1"/>
  <c r="BC12" i="1"/>
  <c r="BC24" i="1"/>
  <c r="BC26" i="1"/>
  <c r="BC29" i="1"/>
  <c r="BC30" i="1"/>
  <c r="BC31" i="1"/>
  <c r="BC32" i="1"/>
  <c r="BC33" i="1"/>
  <c r="BC34" i="1"/>
  <c r="AZ9" i="1"/>
  <c r="AZ12" i="1"/>
  <c r="AZ24" i="1"/>
  <c r="AZ26" i="1"/>
  <c r="AZ29" i="1"/>
  <c r="AZ30" i="1"/>
  <c r="AZ31" i="1"/>
  <c r="AZ32" i="1"/>
  <c r="AZ33" i="1"/>
  <c r="AZ34" i="1"/>
  <c r="AW9" i="1"/>
  <c r="AW12" i="1"/>
  <c r="AW24" i="1"/>
  <c r="AW26" i="1"/>
  <c r="AW29" i="1"/>
  <c r="AW30" i="1"/>
  <c r="AW31" i="1"/>
  <c r="AW32" i="1"/>
  <c r="AW33" i="1"/>
  <c r="AW34" i="1"/>
  <c r="AT9" i="1"/>
  <c r="AT12" i="1"/>
  <c r="AT24" i="1"/>
  <c r="AT26" i="1"/>
  <c r="AT29" i="1"/>
  <c r="AT30" i="1"/>
  <c r="AT31" i="1"/>
  <c r="AT32" i="1"/>
  <c r="AT33" i="1"/>
  <c r="AT34" i="1"/>
  <c r="AQ9" i="1"/>
  <c r="AQ12" i="1"/>
  <c r="AQ24" i="1"/>
  <c r="AQ26" i="1"/>
  <c r="AQ29" i="1"/>
  <c r="AQ30" i="1"/>
  <c r="AQ31" i="1"/>
  <c r="AQ32" i="1"/>
  <c r="AQ33" i="1"/>
  <c r="AQ34" i="1"/>
  <c r="AN9" i="1"/>
  <c r="AN12" i="1"/>
  <c r="AN24" i="1"/>
  <c r="AN26" i="1"/>
  <c r="AN29" i="1"/>
  <c r="AN30" i="1"/>
  <c r="AN31" i="1"/>
  <c r="AN32" i="1"/>
  <c r="AN33" i="1"/>
  <c r="AN34" i="1"/>
  <c r="AK9" i="1"/>
  <c r="AK12" i="1"/>
  <c r="AK24" i="1"/>
  <c r="AK26" i="1"/>
  <c r="AK29" i="1"/>
  <c r="AK30" i="1"/>
  <c r="AK31" i="1"/>
  <c r="AK32" i="1"/>
  <c r="AK33" i="1"/>
  <c r="AK34" i="1"/>
  <c r="AH9" i="1"/>
  <c r="AH12" i="1"/>
  <c r="AH24" i="1"/>
  <c r="AH26" i="1"/>
  <c r="AH29" i="1"/>
  <c r="AH30" i="1"/>
  <c r="AH31" i="1"/>
  <c r="AH32" i="1"/>
  <c r="AH33" i="1"/>
  <c r="AH34" i="1"/>
  <c r="AC9" i="1"/>
  <c r="AC12" i="1"/>
  <c r="AC15" i="1"/>
  <c r="AC16" i="1"/>
  <c r="AC17" i="1"/>
  <c r="AC24" i="1"/>
  <c r="AC26" i="1"/>
  <c r="AC29" i="1"/>
  <c r="AD9" i="1"/>
  <c r="AD12" i="1"/>
  <c r="AD24" i="1"/>
  <c r="AD26" i="1"/>
  <c r="AD29" i="1"/>
  <c r="AC30" i="1"/>
  <c r="AC31" i="1"/>
  <c r="AC32" i="1"/>
  <c r="AC33" i="1"/>
  <c r="AC34" i="1"/>
  <c r="AA9" i="1"/>
  <c r="AA12" i="1"/>
  <c r="AA24" i="1"/>
  <c r="AA26" i="1"/>
  <c r="AA29" i="1"/>
  <c r="Z9" i="1"/>
  <c r="Z12" i="1"/>
  <c r="Z16" i="1"/>
  <c r="Z22" i="1"/>
  <c r="Z24" i="1"/>
  <c r="Z26" i="1"/>
  <c r="Z29" i="1"/>
  <c r="AB29" i="1"/>
  <c r="AB26" i="1"/>
  <c r="Z30" i="1"/>
  <c r="Z31" i="1"/>
  <c r="Z32" i="1"/>
  <c r="Z33" i="1"/>
  <c r="Z34" i="1"/>
  <c r="X34" i="1"/>
  <c r="W9" i="1"/>
  <c r="W12" i="1"/>
  <c r="W16" i="1"/>
  <c r="W24" i="1"/>
  <c r="W26" i="1"/>
  <c r="W29" i="1"/>
  <c r="W30" i="1"/>
  <c r="W31" i="1"/>
  <c r="W32" i="1"/>
  <c r="W33" i="1"/>
  <c r="W34" i="1"/>
  <c r="U34" i="1"/>
  <c r="T9" i="1"/>
  <c r="T12" i="1"/>
  <c r="T16" i="1"/>
  <c r="T20" i="1"/>
  <c r="T24" i="1"/>
  <c r="T26" i="1"/>
  <c r="T29" i="1"/>
  <c r="T30" i="1"/>
  <c r="T31" i="1"/>
  <c r="T32" i="1"/>
  <c r="T33" i="1"/>
  <c r="T34" i="1"/>
  <c r="R34" i="1"/>
  <c r="Q9" i="1"/>
  <c r="Q10" i="1"/>
  <c r="Q12" i="1"/>
  <c r="Q16" i="1"/>
  <c r="Q24" i="1"/>
  <c r="Q26" i="1"/>
  <c r="Q29" i="1"/>
  <c r="Q30" i="1"/>
  <c r="Q31" i="1"/>
  <c r="Q32" i="1"/>
  <c r="Q33" i="1"/>
  <c r="Q34" i="1"/>
  <c r="O34" i="1"/>
  <c r="N9" i="1"/>
  <c r="N12" i="1"/>
  <c r="N24" i="1"/>
  <c r="N26" i="1"/>
  <c r="N29" i="1"/>
  <c r="N30" i="1"/>
  <c r="N31" i="1"/>
  <c r="N32" i="1"/>
  <c r="N33" i="1"/>
  <c r="N34" i="1"/>
  <c r="L34" i="1"/>
  <c r="K9" i="1"/>
  <c r="K10" i="1"/>
  <c r="K12" i="1"/>
  <c r="K15" i="1"/>
  <c r="K16" i="1"/>
  <c r="K24" i="1"/>
  <c r="K26" i="1"/>
  <c r="K29" i="1"/>
  <c r="K30" i="1"/>
  <c r="K31" i="1"/>
  <c r="K32" i="1"/>
  <c r="K33" i="1"/>
  <c r="K34" i="1"/>
  <c r="I34" i="1"/>
  <c r="H9" i="1"/>
  <c r="H10" i="1"/>
  <c r="H12" i="1"/>
  <c r="H15" i="1"/>
  <c r="H16" i="1"/>
  <c r="H24" i="1"/>
  <c r="H26" i="1"/>
  <c r="H29" i="1"/>
  <c r="H30" i="1"/>
  <c r="H31" i="1"/>
  <c r="H32" i="1"/>
  <c r="H33" i="1"/>
  <c r="H34" i="1"/>
  <c r="F34" i="1"/>
  <c r="E9" i="1"/>
  <c r="E12" i="1"/>
  <c r="E15" i="1"/>
  <c r="E16" i="1"/>
  <c r="E24" i="1"/>
  <c r="E26" i="1"/>
  <c r="E29" i="1"/>
  <c r="E30" i="1"/>
  <c r="E31" i="1"/>
  <c r="E32" i="1"/>
  <c r="E33" i="1"/>
  <c r="E34" i="1"/>
  <c r="C34" i="1"/>
  <c r="B9" i="1"/>
  <c r="B12" i="1"/>
  <c r="B15" i="1"/>
  <c r="B17" i="1"/>
  <c r="B24" i="1"/>
  <c r="B26" i="1"/>
  <c r="B29" i="1"/>
  <c r="B30" i="1"/>
  <c r="B31" i="1"/>
  <c r="B32" i="1"/>
  <c r="B33" i="1"/>
  <c r="B34" i="1"/>
  <c r="AE29" i="1"/>
  <c r="AE26" i="1"/>
  <c r="X9" i="1"/>
  <c r="X12" i="1"/>
  <c r="X24" i="1"/>
  <c r="X26" i="1"/>
  <c r="U9" i="1"/>
  <c r="U12" i="1"/>
  <c r="U24" i="1"/>
  <c r="U26" i="1"/>
  <c r="R9" i="1"/>
  <c r="R12" i="1"/>
  <c r="R24" i="1"/>
  <c r="R26" i="1"/>
  <c r="O9" i="1"/>
  <c r="O12" i="1"/>
  <c r="O24" i="1"/>
  <c r="O26" i="1"/>
  <c r="L9" i="1"/>
  <c r="L12" i="1"/>
  <c r="L24" i="1"/>
  <c r="L26" i="1"/>
  <c r="I9" i="1"/>
  <c r="I12" i="1"/>
  <c r="I24" i="1"/>
  <c r="I26" i="1"/>
  <c r="F9" i="1"/>
  <c r="F12" i="1"/>
  <c r="F24" i="1"/>
  <c r="F26" i="1"/>
  <c r="C9" i="1"/>
  <c r="C12" i="1"/>
  <c r="C24" i="1"/>
  <c r="C26" i="1"/>
  <c r="AE24" i="1"/>
  <c r="AB24" i="1"/>
  <c r="AE23" i="1"/>
  <c r="AB23" i="1"/>
  <c r="AE22" i="1"/>
  <c r="AB22" i="1"/>
  <c r="AE21" i="1"/>
  <c r="AB21" i="1"/>
  <c r="AE20" i="1"/>
  <c r="AB20" i="1"/>
  <c r="AE19" i="1"/>
  <c r="AB19" i="1"/>
  <c r="AE18" i="1"/>
  <c r="AB18" i="1"/>
  <c r="AE17" i="1"/>
  <c r="AB17" i="1"/>
  <c r="AE16" i="1"/>
  <c r="AB16" i="1"/>
  <c r="AE15" i="1"/>
  <c r="AB15" i="1"/>
  <c r="AE12" i="1"/>
  <c r="AB12" i="1"/>
  <c r="AE10" i="1"/>
  <c r="AE9" i="1"/>
  <c r="AB9" i="1"/>
  <c r="AB8" i="1"/>
  <c r="AE7" i="1"/>
  <c r="AB7" i="1"/>
  <c r="AE6" i="1"/>
  <c r="AB6" i="1"/>
  <c r="AE5" i="1"/>
  <c r="AE4" i="1"/>
</calcChain>
</file>

<file path=xl/sharedStrings.xml><?xml version="1.0" encoding="utf-8"?>
<sst xmlns="http://schemas.openxmlformats.org/spreadsheetml/2006/main" count="132" uniqueCount="41">
  <si>
    <t xml:space="preserve">January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</si>
  <si>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</si>
  <si>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</si>
  <si>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</si>
  <si>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</si>
  <si>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</si>
  <si>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</si>
  <si>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</si>
  <si>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</si>
  <si>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</si>
  <si>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Sat.</t>
  </si>
  <si>
    <t>Thurs.</t>
  </si>
  <si>
    <t>SUM</t>
  </si>
  <si>
    <t>Receipts</t>
  </si>
  <si>
    <t>1st week</t>
  </si>
  <si>
    <t>N/A</t>
  </si>
  <si>
    <t>2nd week</t>
  </si>
  <si>
    <t>3rd week</t>
  </si>
  <si>
    <t>4th week</t>
  </si>
  <si>
    <t>5th week</t>
  </si>
  <si>
    <t>7th Trad. Contributions</t>
  </si>
  <si>
    <t>Literature</t>
  </si>
  <si>
    <t>Miscellaneous</t>
  </si>
  <si>
    <t>Total Receipts</t>
  </si>
  <si>
    <t>Expenses</t>
  </si>
  <si>
    <t>Coffee &amp; Supplies</t>
  </si>
  <si>
    <t>Snacks</t>
  </si>
  <si>
    <t>Coins</t>
  </si>
  <si>
    <t>Administrative</t>
  </si>
  <si>
    <t>ASL Interpreter</t>
  </si>
  <si>
    <t>GSR Expense</t>
  </si>
  <si>
    <t>Prudent Reserve Inc.</t>
  </si>
  <si>
    <t>Total Group Expenses</t>
  </si>
  <si>
    <t>Income less Expense</t>
  </si>
  <si>
    <t>Contributions</t>
  </si>
  <si>
    <t>Church</t>
  </si>
  <si>
    <t>Rochester Intergroup</t>
  </si>
  <si>
    <t>General Service Office</t>
  </si>
  <si>
    <t>Area 47</t>
  </si>
  <si>
    <t>District 800</t>
  </si>
  <si>
    <t>Total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</si>
</sst>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4" xfId="0" applyNumberFormat="1" applyFont="1" applyBorder="1"/>
    <xf numFmtId="164" fontId="3" fillId="0" borderId="3" xfId="0" applyNumberFormat="1" applyFont="1" applyBorder="1"/>
    <xf numFmtId="164" fontId="2" fillId="2" borderId="2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5" xfId="0" applyFont="1" applyBorder="1"/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7355-17B2-4E55-9BBF-7E8299E79881}">
  <dimension ref="A1:BK35"/>
  <sheetViews>
    <sheetView tabSelected="1" topLeftCell="A4" workbookViewId="0">
      <selection activeCell="AC12" sqref="AC12"/>
    </sheetView>
  </sheetViews>
  <sheetFormatPr defaultRowHeight="12.75" x14ac:dyDescent="0.2"/>
  <cols>
    <col min="1" max="1" width="21.140625" bestFit="1" customWidth="1"/>
    <col min="2" max="28" width="0" hidden="1" customWidth="1"/>
    <col min="32" max="32" width="2.42578125" customWidth="1"/>
    <col min="33" max="33" width="21.140625" bestFit="1" customWidth="1"/>
    <col min="34" max="60" width="0" hidden="1" customWidth="1"/>
    <col min="257" max="257" width="21.140625" bestFit="1" customWidth="1"/>
    <col min="258" max="284" width="0" hidden="1" customWidth="1"/>
    <col min="288" max="288" width="2.42578125" customWidth="1"/>
    <col min="289" max="289" width="21.140625" bestFit="1" customWidth="1"/>
    <col min="290" max="316" width="0" hidden="1" customWidth="1"/>
    <col min="513" max="513" width="21.140625" bestFit="1" customWidth="1"/>
    <col min="514" max="540" width="0" hidden="1" customWidth="1"/>
    <col min="544" max="544" width="2.42578125" customWidth="1"/>
    <col min="545" max="545" width="21.140625" bestFit="1" customWidth="1"/>
    <col min="546" max="572" width="0" hidden="1" customWidth="1"/>
    <col min="769" max="769" width="21.140625" bestFit="1" customWidth="1"/>
    <col min="770" max="796" width="0" hidden="1" customWidth="1"/>
    <col min="800" max="800" width="2.42578125" customWidth="1"/>
    <col min="801" max="801" width="21.140625" bestFit="1" customWidth="1"/>
    <col min="802" max="828" width="0" hidden="1" customWidth="1"/>
    <col min="1025" max="1025" width="21.140625" bestFit="1" customWidth="1"/>
    <col min="1026" max="1052" width="0" hidden="1" customWidth="1"/>
    <col min="1056" max="1056" width="2.42578125" customWidth="1"/>
    <col min="1057" max="1057" width="21.140625" bestFit="1" customWidth="1"/>
    <col min="1058" max="1084" width="0" hidden="1" customWidth="1"/>
    <col min="1281" max="1281" width="21.140625" bestFit="1" customWidth="1"/>
    <col min="1282" max="1308" width="0" hidden="1" customWidth="1"/>
    <col min="1312" max="1312" width="2.42578125" customWidth="1"/>
    <col min="1313" max="1313" width="21.140625" bestFit="1" customWidth="1"/>
    <col min="1314" max="1340" width="0" hidden="1" customWidth="1"/>
    <col min="1537" max="1537" width="21.140625" bestFit="1" customWidth="1"/>
    <col min="1538" max="1564" width="0" hidden="1" customWidth="1"/>
    <col min="1568" max="1568" width="2.42578125" customWidth="1"/>
    <col min="1569" max="1569" width="21.140625" bestFit="1" customWidth="1"/>
    <col min="1570" max="1596" width="0" hidden="1" customWidth="1"/>
    <col min="1793" max="1793" width="21.140625" bestFit="1" customWidth="1"/>
    <col min="1794" max="1820" width="0" hidden="1" customWidth="1"/>
    <col min="1824" max="1824" width="2.42578125" customWidth="1"/>
    <col min="1825" max="1825" width="21.140625" bestFit="1" customWidth="1"/>
    <col min="1826" max="1852" width="0" hidden="1" customWidth="1"/>
    <col min="2049" max="2049" width="21.140625" bestFit="1" customWidth="1"/>
    <col min="2050" max="2076" width="0" hidden="1" customWidth="1"/>
    <col min="2080" max="2080" width="2.42578125" customWidth="1"/>
    <col min="2081" max="2081" width="21.140625" bestFit="1" customWidth="1"/>
    <col min="2082" max="2108" width="0" hidden="1" customWidth="1"/>
    <col min="2305" max="2305" width="21.140625" bestFit="1" customWidth="1"/>
    <col min="2306" max="2332" width="0" hidden="1" customWidth="1"/>
    <col min="2336" max="2336" width="2.42578125" customWidth="1"/>
    <col min="2337" max="2337" width="21.140625" bestFit="1" customWidth="1"/>
    <col min="2338" max="2364" width="0" hidden="1" customWidth="1"/>
    <col min="2561" max="2561" width="21.140625" bestFit="1" customWidth="1"/>
    <col min="2562" max="2588" width="0" hidden="1" customWidth="1"/>
    <col min="2592" max="2592" width="2.42578125" customWidth="1"/>
    <col min="2593" max="2593" width="21.140625" bestFit="1" customWidth="1"/>
    <col min="2594" max="2620" width="0" hidden="1" customWidth="1"/>
    <col min="2817" max="2817" width="21.140625" bestFit="1" customWidth="1"/>
    <col min="2818" max="2844" width="0" hidden="1" customWidth="1"/>
    <col min="2848" max="2848" width="2.42578125" customWidth="1"/>
    <col min="2849" max="2849" width="21.140625" bestFit="1" customWidth="1"/>
    <col min="2850" max="2876" width="0" hidden="1" customWidth="1"/>
    <col min="3073" max="3073" width="21.140625" bestFit="1" customWidth="1"/>
    <col min="3074" max="3100" width="0" hidden="1" customWidth="1"/>
    <col min="3104" max="3104" width="2.42578125" customWidth="1"/>
    <col min="3105" max="3105" width="21.140625" bestFit="1" customWidth="1"/>
    <col min="3106" max="3132" width="0" hidden="1" customWidth="1"/>
    <col min="3329" max="3329" width="21.140625" bestFit="1" customWidth="1"/>
    <col min="3330" max="3356" width="0" hidden="1" customWidth="1"/>
    <col min="3360" max="3360" width="2.42578125" customWidth="1"/>
    <col min="3361" max="3361" width="21.140625" bestFit="1" customWidth="1"/>
    <col min="3362" max="3388" width="0" hidden="1" customWidth="1"/>
    <col min="3585" max="3585" width="21.140625" bestFit="1" customWidth="1"/>
    <col min="3586" max="3612" width="0" hidden="1" customWidth="1"/>
    <col min="3616" max="3616" width="2.42578125" customWidth="1"/>
    <col min="3617" max="3617" width="21.140625" bestFit="1" customWidth="1"/>
    <col min="3618" max="3644" width="0" hidden="1" customWidth="1"/>
    <col min="3841" max="3841" width="21.140625" bestFit="1" customWidth="1"/>
    <col min="3842" max="3868" width="0" hidden="1" customWidth="1"/>
    <col min="3872" max="3872" width="2.42578125" customWidth="1"/>
    <col min="3873" max="3873" width="21.140625" bestFit="1" customWidth="1"/>
    <col min="3874" max="3900" width="0" hidden="1" customWidth="1"/>
    <col min="4097" max="4097" width="21.140625" bestFit="1" customWidth="1"/>
    <col min="4098" max="4124" width="0" hidden="1" customWidth="1"/>
    <col min="4128" max="4128" width="2.42578125" customWidth="1"/>
    <col min="4129" max="4129" width="21.140625" bestFit="1" customWidth="1"/>
    <col min="4130" max="4156" width="0" hidden="1" customWidth="1"/>
    <col min="4353" max="4353" width="21.140625" bestFit="1" customWidth="1"/>
    <col min="4354" max="4380" width="0" hidden="1" customWidth="1"/>
    <col min="4384" max="4384" width="2.42578125" customWidth="1"/>
    <col min="4385" max="4385" width="21.140625" bestFit="1" customWidth="1"/>
    <col min="4386" max="4412" width="0" hidden="1" customWidth="1"/>
    <col min="4609" max="4609" width="21.140625" bestFit="1" customWidth="1"/>
    <col min="4610" max="4636" width="0" hidden="1" customWidth="1"/>
    <col min="4640" max="4640" width="2.42578125" customWidth="1"/>
    <col min="4641" max="4641" width="21.140625" bestFit="1" customWidth="1"/>
    <col min="4642" max="4668" width="0" hidden="1" customWidth="1"/>
    <col min="4865" max="4865" width="21.140625" bestFit="1" customWidth="1"/>
    <col min="4866" max="4892" width="0" hidden="1" customWidth="1"/>
    <col min="4896" max="4896" width="2.42578125" customWidth="1"/>
    <col min="4897" max="4897" width="21.140625" bestFit="1" customWidth="1"/>
    <col min="4898" max="4924" width="0" hidden="1" customWidth="1"/>
    <col min="5121" max="5121" width="21.140625" bestFit="1" customWidth="1"/>
    <col min="5122" max="5148" width="0" hidden="1" customWidth="1"/>
    <col min="5152" max="5152" width="2.42578125" customWidth="1"/>
    <col min="5153" max="5153" width="21.140625" bestFit="1" customWidth="1"/>
    <col min="5154" max="5180" width="0" hidden="1" customWidth="1"/>
    <col min="5377" max="5377" width="21.140625" bestFit="1" customWidth="1"/>
    <col min="5378" max="5404" width="0" hidden="1" customWidth="1"/>
    <col min="5408" max="5408" width="2.42578125" customWidth="1"/>
    <col min="5409" max="5409" width="21.140625" bestFit="1" customWidth="1"/>
    <col min="5410" max="5436" width="0" hidden="1" customWidth="1"/>
    <col min="5633" max="5633" width="21.140625" bestFit="1" customWidth="1"/>
    <col min="5634" max="5660" width="0" hidden="1" customWidth="1"/>
    <col min="5664" max="5664" width="2.42578125" customWidth="1"/>
    <col min="5665" max="5665" width="21.140625" bestFit="1" customWidth="1"/>
    <col min="5666" max="5692" width="0" hidden="1" customWidth="1"/>
    <col min="5889" max="5889" width="21.140625" bestFit="1" customWidth="1"/>
    <col min="5890" max="5916" width="0" hidden="1" customWidth="1"/>
    <col min="5920" max="5920" width="2.42578125" customWidth="1"/>
    <col min="5921" max="5921" width="21.140625" bestFit="1" customWidth="1"/>
    <col min="5922" max="5948" width="0" hidden="1" customWidth="1"/>
    <col min="6145" max="6145" width="21.140625" bestFit="1" customWidth="1"/>
    <col min="6146" max="6172" width="0" hidden="1" customWidth="1"/>
    <col min="6176" max="6176" width="2.42578125" customWidth="1"/>
    <col min="6177" max="6177" width="21.140625" bestFit="1" customWidth="1"/>
    <col min="6178" max="6204" width="0" hidden="1" customWidth="1"/>
    <col min="6401" max="6401" width="21.140625" bestFit="1" customWidth="1"/>
    <col min="6402" max="6428" width="0" hidden="1" customWidth="1"/>
    <col min="6432" max="6432" width="2.42578125" customWidth="1"/>
    <col min="6433" max="6433" width="21.140625" bestFit="1" customWidth="1"/>
    <col min="6434" max="6460" width="0" hidden="1" customWidth="1"/>
    <col min="6657" max="6657" width="21.140625" bestFit="1" customWidth="1"/>
    <col min="6658" max="6684" width="0" hidden="1" customWidth="1"/>
    <col min="6688" max="6688" width="2.42578125" customWidth="1"/>
    <col min="6689" max="6689" width="21.140625" bestFit="1" customWidth="1"/>
    <col min="6690" max="6716" width="0" hidden="1" customWidth="1"/>
    <col min="6913" max="6913" width="21.140625" bestFit="1" customWidth="1"/>
    <col min="6914" max="6940" width="0" hidden="1" customWidth="1"/>
    <col min="6944" max="6944" width="2.42578125" customWidth="1"/>
    <col min="6945" max="6945" width="21.140625" bestFit="1" customWidth="1"/>
    <col min="6946" max="6972" width="0" hidden="1" customWidth="1"/>
    <col min="7169" max="7169" width="21.140625" bestFit="1" customWidth="1"/>
    <col min="7170" max="7196" width="0" hidden="1" customWidth="1"/>
    <col min="7200" max="7200" width="2.42578125" customWidth="1"/>
    <col min="7201" max="7201" width="21.140625" bestFit="1" customWidth="1"/>
    <col min="7202" max="7228" width="0" hidden="1" customWidth="1"/>
    <col min="7425" max="7425" width="21.140625" bestFit="1" customWidth="1"/>
    <col min="7426" max="7452" width="0" hidden="1" customWidth="1"/>
    <col min="7456" max="7456" width="2.42578125" customWidth="1"/>
    <col min="7457" max="7457" width="21.140625" bestFit="1" customWidth="1"/>
    <col min="7458" max="7484" width="0" hidden="1" customWidth="1"/>
    <col min="7681" max="7681" width="21.140625" bestFit="1" customWidth="1"/>
    <col min="7682" max="7708" width="0" hidden="1" customWidth="1"/>
    <col min="7712" max="7712" width="2.42578125" customWidth="1"/>
    <col min="7713" max="7713" width="21.140625" bestFit="1" customWidth="1"/>
    <col min="7714" max="7740" width="0" hidden="1" customWidth="1"/>
    <col min="7937" max="7937" width="21.140625" bestFit="1" customWidth="1"/>
    <col min="7938" max="7964" width="0" hidden="1" customWidth="1"/>
    <col min="7968" max="7968" width="2.42578125" customWidth="1"/>
    <col min="7969" max="7969" width="21.140625" bestFit="1" customWidth="1"/>
    <col min="7970" max="7996" width="0" hidden="1" customWidth="1"/>
    <col min="8193" max="8193" width="21.140625" bestFit="1" customWidth="1"/>
    <col min="8194" max="8220" width="0" hidden="1" customWidth="1"/>
    <col min="8224" max="8224" width="2.42578125" customWidth="1"/>
    <col min="8225" max="8225" width="21.140625" bestFit="1" customWidth="1"/>
    <col min="8226" max="8252" width="0" hidden="1" customWidth="1"/>
    <col min="8449" max="8449" width="21.140625" bestFit="1" customWidth="1"/>
    <col min="8450" max="8476" width="0" hidden="1" customWidth="1"/>
    <col min="8480" max="8480" width="2.42578125" customWidth="1"/>
    <col min="8481" max="8481" width="21.140625" bestFit="1" customWidth="1"/>
    <col min="8482" max="8508" width="0" hidden="1" customWidth="1"/>
    <col min="8705" max="8705" width="21.140625" bestFit="1" customWidth="1"/>
    <col min="8706" max="8732" width="0" hidden="1" customWidth="1"/>
    <col min="8736" max="8736" width="2.42578125" customWidth="1"/>
    <col min="8737" max="8737" width="21.140625" bestFit="1" customWidth="1"/>
    <col min="8738" max="8764" width="0" hidden="1" customWidth="1"/>
    <col min="8961" max="8961" width="21.140625" bestFit="1" customWidth="1"/>
    <col min="8962" max="8988" width="0" hidden="1" customWidth="1"/>
    <col min="8992" max="8992" width="2.42578125" customWidth="1"/>
    <col min="8993" max="8993" width="21.140625" bestFit="1" customWidth="1"/>
    <col min="8994" max="9020" width="0" hidden="1" customWidth="1"/>
    <col min="9217" max="9217" width="21.140625" bestFit="1" customWidth="1"/>
    <col min="9218" max="9244" width="0" hidden="1" customWidth="1"/>
    <col min="9248" max="9248" width="2.42578125" customWidth="1"/>
    <col min="9249" max="9249" width="21.140625" bestFit="1" customWidth="1"/>
    <col min="9250" max="9276" width="0" hidden="1" customWidth="1"/>
    <col min="9473" max="9473" width="21.140625" bestFit="1" customWidth="1"/>
    <col min="9474" max="9500" width="0" hidden="1" customWidth="1"/>
    <col min="9504" max="9504" width="2.42578125" customWidth="1"/>
    <col min="9505" max="9505" width="21.140625" bestFit="1" customWidth="1"/>
    <col min="9506" max="9532" width="0" hidden="1" customWidth="1"/>
    <col min="9729" max="9729" width="21.140625" bestFit="1" customWidth="1"/>
    <col min="9730" max="9756" width="0" hidden="1" customWidth="1"/>
    <col min="9760" max="9760" width="2.42578125" customWidth="1"/>
    <col min="9761" max="9761" width="21.140625" bestFit="1" customWidth="1"/>
    <col min="9762" max="9788" width="0" hidden="1" customWidth="1"/>
    <col min="9985" max="9985" width="21.140625" bestFit="1" customWidth="1"/>
    <col min="9986" max="10012" width="0" hidden="1" customWidth="1"/>
    <col min="10016" max="10016" width="2.42578125" customWidth="1"/>
    <col min="10017" max="10017" width="21.140625" bestFit="1" customWidth="1"/>
    <col min="10018" max="10044" width="0" hidden="1" customWidth="1"/>
    <col min="10241" max="10241" width="21.140625" bestFit="1" customWidth="1"/>
    <col min="10242" max="10268" width="0" hidden="1" customWidth="1"/>
    <col min="10272" max="10272" width="2.42578125" customWidth="1"/>
    <col min="10273" max="10273" width="21.140625" bestFit="1" customWidth="1"/>
    <col min="10274" max="10300" width="0" hidden="1" customWidth="1"/>
    <col min="10497" max="10497" width="21.140625" bestFit="1" customWidth="1"/>
    <col min="10498" max="10524" width="0" hidden="1" customWidth="1"/>
    <col min="10528" max="10528" width="2.42578125" customWidth="1"/>
    <col min="10529" max="10529" width="21.140625" bestFit="1" customWidth="1"/>
    <col min="10530" max="10556" width="0" hidden="1" customWidth="1"/>
    <col min="10753" max="10753" width="21.140625" bestFit="1" customWidth="1"/>
    <col min="10754" max="10780" width="0" hidden="1" customWidth="1"/>
    <col min="10784" max="10784" width="2.42578125" customWidth="1"/>
    <col min="10785" max="10785" width="21.140625" bestFit="1" customWidth="1"/>
    <col min="10786" max="10812" width="0" hidden="1" customWidth="1"/>
    <col min="11009" max="11009" width="21.140625" bestFit="1" customWidth="1"/>
    <col min="11010" max="11036" width="0" hidden="1" customWidth="1"/>
    <col min="11040" max="11040" width="2.42578125" customWidth="1"/>
    <col min="11041" max="11041" width="21.140625" bestFit="1" customWidth="1"/>
    <col min="11042" max="11068" width="0" hidden="1" customWidth="1"/>
    <col min="11265" max="11265" width="21.140625" bestFit="1" customWidth="1"/>
    <col min="11266" max="11292" width="0" hidden="1" customWidth="1"/>
    <col min="11296" max="11296" width="2.42578125" customWidth="1"/>
    <col min="11297" max="11297" width="21.140625" bestFit="1" customWidth="1"/>
    <col min="11298" max="11324" width="0" hidden="1" customWidth="1"/>
    <col min="11521" max="11521" width="21.140625" bestFit="1" customWidth="1"/>
    <col min="11522" max="11548" width="0" hidden="1" customWidth="1"/>
    <col min="11552" max="11552" width="2.42578125" customWidth="1"/>
    <col min="11553" max="11553" width="21.140625" bestFit="1" customWidth="1"/>
    <col min="11554" max="11580" width="0" hidden="1" customWidth="1"/>
    <col min="11777" max="11777" width="21.140625" bestFit="1" customWidth="1"/>
    <col min="11778" max="11804" width="0" hidden="1" customWidth="1"/>
    <col min="11808" max="11808" width="2.42578125" customWidth="1"/>
    <col min="11809" max="11809" width="21.140625" bestFit="1" customWidth="1"/>
    <col min="11810" max="11836" width="0" hidden="1" customWidth="1"/>
    <col min="12033" max="12033" width="21.140625" bestFit="1" customWidth="1"/>
    <col min="12034" max="12060" width="0" hidden="1" customWidth="1"/>
    <col min="12064" max="12064" width="2.42578125" customWidth="1"/>
    <col min="12065" max="12065" width="21.140625" bestFit="1" customWidth="1"/>
    <col min="12066" max="12092" width="0" hidden="1" customWidth="1"/>
    <col min="12289" max="12289" width="21.140625" bestFit="1" customWidth="1"/>
    <col min="12290" max="12316" width="0" hidden="1" customWidth="1"/>
    <col min="12320" max="12320" width="2.42578125" customWidth="1"/>
    <col min="12321" max="12321" width="21.140625" bestFit="1" customWidth="1"/>
    <col min="12322" max="12348" width="0" hidden="1" customWidth="1"/>
    <col min="12545" max="12545" width="21.140625" bestFit="1" customWidth="1"/>
    <col min="12546" max="12572" width="0" hidden="1" customWidth="1"/>
    <col min="12576" max="12576" width="2.42578125" customWidth="1"/>
    <col min="12577" max="12577" width="21.140625" bestFit="1" customWidth="1"/>
    <col min="12578" max="12604" width="0" hidden="1" customWidth="1"/>
    <col min="12801" max="12801" width="21.140625" bestFit="1" customWidth="1"/>
    <col min="12802" max="12828" width="0" hidden="1" customWidth="1"/>
    <col min="12832" max="12832" width="2.42578125" customWidth="1"/>
    <col min="12833" max="12833" width="21.140625" bestFit="1" customWidth="1"/>
    <col min="12834" max="12860" width="0" hidden="1" customWidth="1"/>
    <col min="13057" max="13057" width="21.140625" bestFit="1" customWidth="1"/>
    <col min="13058" max="13084" width="0" hidden="1" customWidth="1"/>
    <col min="13088" max="13088" width="2.42578125" customWidth="1"/>
    <col min="13089" max="13089" width="21.140625" bestFit="1" customWidth="1"/>
    <col min="13090" max="13116" width="0" hidden="1" customWidth="1"/>
    <col min="13313" max="13313" width="21.140625" bestFit="1" customWidth="1"/>
    <col min="13314" max="13340" width="0" hidden="1" customWidth="1"/>
    <col min="13344" max="13344" width="2.42578125" customWidth="1"/>
    <col min="13345" max="13345" width="21.140625" bestFit="1" customWidth="1"/>
    <col min="13346" max="13372" width="0" hidden="1" customWidth="1"/>
    <col min="13569" max="13569" width="21.140625" bestFit="1" customWidth="1"/>
    <col min="13570" max="13596" width="0" hidden="1" customWidth="1"/>
    <col min="13600" max="13600" width="2.42578125" customWidth="1"/>
    <col min="13601" max="13601" width="21.140625" bestFit="1" customWidth="1"/>
    <col min="13602" max="13628" width="0" hidden="1" customWidth="1"/>
    <col min="13825" max="13825" width="21.140625" bestFit="1" customWidth="1"/>
    <col min="13826" max="13852" width="0" hidden="1" customWidth="1"/>
    <col min="13856" max="13856" width="2.42578125" customWidth="1"/>
    <col min="13857" max="13857" width="21.140625" bestFit="1" customWidth="1"/>
    <col min="13858" max="13884" width="0" hidden="1" customWidth="1"/>
    <col min="14081" max="14081" width="21.140625" bestFit="1" customWidth="1"/>
    <col min="14082" max="14108" width="0" hidden="1" customWidth="1"/>
    <col min="14112" max="14112" width="2.42578125" customWidth="1"/>
    <col min="14113" max="14113" width="21.140625" bestFit="1" customWidth="1"/>
    <col min="14114" max="14140" width="0" hidden="1" customWidth="1"/>
    <col min="14337" max="14337" width="21.140625" bestFit="1" customWidth="1"/>
    <col min="14338" max="14364" width="0" hidden="1" customWidth="1"/>
    <col min="14368" max="14368" width="2.42578125" customWidth="1"/>
    <col min="14369" max="14369" width="21.140625" bestFit="1" customWidth="1"/>
    <col min="14370" max="14396" width="0" hidden="1" customWidth="1"/>
    <col min="14593" max="14593" width="21.140625" bestFit="1" customWidth="1"/>
    <col min="14594" max="14620" width="0" hidden="1" customWidth="1"/>
    <col min="14624" max="14624" width="2.42578125" customWidth="1"/>
    <col min="14625" max="14625" width="21.140625" bestFit="1" customWidth="1"/>
    <col min="14626" max="14652" width="0" hidden="1" customWidth="1"/>
    <col min="14849" max="14849" width="21.140625" bestFit="1" customWidth="1"/>
    <col min="14850" max="14876" width="0" hidden="1" customWidth="1"/>
    <col min="14880" max="14880" width="2.42578125" customWidth="1"/>
    <col min="14881" max="14881" width="21.140625" bestFit="1" customWidth="1"/>
    <col min="14882" max="14908" width="0" hidden="1" customWidth="1"/>
    <col min="15105" max="15105" width="21.140625" bestFit="1" customWidth="1"/>
    <col min="15106" max="15132" width="0" hidden="1" customWidth="1"/>
    <col min="15136" max="15136" width="2.42578125" customWidth="1"/>
    <col min="15137" max="15137" width="21.140625" bestFit="1" customWidth="1"/>
    <col min="15138" max="15164" width="0" hidden="1" customWidth="1"/>
    <col min="15361" max="15361" width="21.140625" bestFit="1" customWidth="1"/>
    <col min="15362" max="15388" width="0" hidden="1" customWidth="1"/>
    <col min="15392" max="15392" width="2.42578125" customWidth="1"/>
    <col min="15393" max="15393" width="21.140625" bestFit="1" customWidth="1"/>
    <col min="15394" max="15420" width="0" hidden="1" customWidth="1"/>
    <col min="15617" max="15617" width="21.140625" bestFit="1" customWidth="1"/>
    <col min="15618" max="15644" width="0" hidden="1" customWidth="1"/>
    <col min="15648" max="15648" width="2.42578125" customWidth="1"/>
    <col min="15649" max="15649" width="21.140625" bestFit="1" customWidth="1"/>
    <col min="15650" max="15676" width="0" hidden="1" customWidth="1"/>
    <col min="15873" max="15873" width="21.140625" bestFit="1" customWidth="1"/>
    <col min="15874" max="15900" width="0" hidden="1" customWidth="1"/>
    <col min="15904" max="15904" width="2.42578125" customWidth="1"/>
    <col min="15905" max="15905" width="21.140625" bestFit="1" customWidth="1"/>
    <col min="15906" max="15932" width="0" hidden="1" customWidth="1"/>
    <col min="16129" max="16129" width="21.140625" bestFit="1" customWidth="1"/>
    <col min="16130" max="16156" width="0" hidden="1" customWidth="1"/>
    <col min="16160" max="16160" width="2.42578125" customWidth="1"/>
    <col min="16161" max="16161" width="21.140625" bestFit="1" customWidth="1"/>
    <col min="16162" max="16188" width="0" hidden="1" customWidth="1"/>
  </cols>
  <sheetData>
    <row r="1" spans="1:63" x14ac:dyDescent="0.2">
      <c r="A1" s="1"/>
      <c r="B1" s="51" t="s">
        <v>0</v>
      </c>
      <c r="C1" s="51"/>
      <c r="D1" s="2"/>
      <c r="E1" s="51" t="s">
        <v>1</v>
      </c>
      <c r="F1" s="51"/>
      <c r="G1" s="2"/>
      <c r="H1" s="51" t="s">
        <v>2</v>
      </c>
      <c r="I1" s="51"/>
      <c r="J1" s="2"/>
      <c r="K1" s="51" t="s">
        <v>3</v>
      </c>
      <c r="L1" s="51"/>
      <c r="M1" s="2"/>
      <c r="N1" s="51" t="s">
        <v>4</v>
      </c>
      <c r="O1" s="51"/>
      <c r="P1" s="2"/>
      <c r="Q1" s="51" t="s">
        <v>5</v>
      </c>
      <c r="R1" s="51"/>
      <c r="S1" s="2"/>
      <c r="T1" s="51" t="s">
        <v>6</v>
      </c>
      <c r="U1" s="51"/>
      <c r="V1" s="2"/>
      <c r="W1" s="51" t="s">
        <v>7</v>
      </c>
      <c r="X1" s="51"/>
      <c r="Y1" s="2"/>
      <c r="Z1" s="51" t="s">
        <v>8</v>
      </c>
      <c r="AA1" s="51"/>
      <c r="AB1" s="2"/>
      <c r="AC1" s="51" t="s">
        <v>9</v>
      </c>
      <c r="AD1" s="51"/>
      <c r="AE1" s="2"/>
      <c r="AG1" s="1"/>
      <c r="AH1" s="51" t="s">
        <v>0</v>
      </c>
      <c r="AI1" s="51"/>
      <c r="AJ1" s="2"/>
      <c r="AK1" s="51" t="s">
        <v>1</v>
      </c>
      <c r="AL1" s="51"/>
      <c r="AM1" s="2"/>
      <c r="AN1" s="51" t="s">
        <v>2</v>
      </c>
      <c r="AO1" s="51"/>
      <c r="AP1" s="2"/>
      <c r="AQ1" s="51" t="s">
        <v>3</v>
      </c>
      <c r="AR1" s="51"/>
      <c r="AS1" s="2"/>
      <c r="AT1" s="51" t="s">
        <v>4</v>
      </c>
      <c r="AU1" s="51"/>
      <c r="AV1" s="2"/>
      <c r="AW1" s="51" t="s">
        <v>5</v>
      </c>
      <c r="AX1" s="51"/>
      <c r="AY1" s="2"/>
      <c r="AZ1" s="51" t="s">
        <v>6</v>
      </c>
      <c r="BA1" s="51"/>
      <c r="BB1" s="2"/>
      <c r="BC1" s="51" t="s">
        <v>7</v>
      </c>
      <c r="BD1" s="51"/>
      <c r="BE1" s="2"/>
      <c r="BF1" s="51" t="s">
        <v>8</v>
      </c>
      <c r="BG1" s="51"/>
      <c r="BH1" s="2"/>
      <c r="BI1" s="51" t="s">
        <v>9</v>
      </c>
      <c r="BJ1" s="51"/>
      <c r="BK1" s="2"/>
    </row>
    <row r="2" spans="1:63" x14ac:dyDescent="0.2">
      <c r="A2" s="3">
        <v>2017</v>
      </c>
      <c r="B2" s="4" t="s">
        <v>10</v>
      </c>
      <c r="C2" s="5" t="s">
        <v>11</v>
      </c>
      <c r="D2" s="6" t="s">
        <v>12</v>
      </c>
      <c r="E2" s="7" t="s">
        <v>10</v>
      </c>
      <c r="F2" s="5" t="s">
        <v>11</v>
      </c>
      <c r="G2" s="6" t="s">
        <v>12</v>
      </c>
      <c r="H2" s="7" t="s">
        <v>10</v>
      </c>
      <c r="I2" s="5" t="s">
        <v>11</v>
      </c>
      <c r="J2" s="6" t="s">
        <v>12</v>
      </c>
      <c r="K2" s="7" t="s">
        <v>10</v>
      </c>
      <c r="L2" s="5" t="s">
        <v>11</v>
      </c>
      <c r="M2" s="6" t="s">
        <v>12</v>
      </c>
      <c r="N2" s="7" t="s">
        <v>10</v>
      </c>
      <c r="O2" s="5" t="s">
        <v>11</v>
      </c>
      <c r="P2" s="6" t="s">
        <v>12</v>
      </c>
      <c r="Q2" s="7" t="s">
        <v>10</v>
      </c>
      <c r="R2" s="5" t="s">
        <v>11</v>
      </c>
      <c r="S2" s="6" t="s">
        <v>12</v>
      </c>
      <c r="T2" s="7" t="s">
        <v>10</v>
      </c>
      <c r="U2" s="5" t="s">
        <v>11</v>
      </c>
      <c r="V2" s="6" t="s">
        <v>12</v>
      </c>
      <c r="W2" s="7" t="s">
        <v>10</v>
      </c>
      <c r="X2" s="5" t="s">
        <v>11</v>
      </c>
      <c r="Y2" s="6" t="s">
        <v>12</v>
      </c>
      <c r="Z2" s="7" t="s">
        <v>10</v>
      </c>
      <c r="AA2" s="5" t="s">
        <v>11</v>
      </c>
      <c r="AB2" s="6" t="s">
        <v>12</v>
      </c>
      <c r="AC2" s="7" t="s">
        <v>10</v>
      </c>
      <c r="AD2" s="5" t="s">
        <v>11</v>
      </c>
      <c r="AE2" s="6" t="s">
        <v>12</v>
      </c>
      <c r="AG2" s="3">
        <v>2016</v>
      </c>
      <c r="AH2" s="4" t="s">
        <v>10</v>
      </c>
      <c r="AI2" s="5" t="s">
        <v>11</v>
      </c>
      <c r="AJ2" s="6"/>
      <c r="AK2" s="7" t="s">
        <v>10</v>
      </c>
      <c r="AL2" s="5" t="s">
        <v>11</v>
      </c>
      <c r="AM2" s="6"/>
      <c r="AN2" s="7" t="s">
        <v>10</v>
      </c>
      <c r="AO2" s="5" t="s">
        <v>11</v>
      </c>
      <c r="AP2" s="6"/>
      <c r="AQ2" s="7" t="s">
        <v>10</v>
      </c>
      <c r="AR2" s="5" t="s">
        <v>11</v>
      </c>
      <c r="AS2" s="6"/>
      <c r="AT2" s="7" t="s">
        <v>10</v>
      </c>
      <c r="AU2" s="5" t="s">
        <v>11</v>
      </c>
      <c r="AV2" s="6"/>
      <c r="AW2" s="7" t="s">
        <v>10</v>
      </c>
      <c r="AX2" s="5" t="s">
        <v>11</v>
      </c>
      <c r="AY2" s="6"/>
      <c r="AZ2" s="7" t="s">
        <v>10</v>
      </c>
      <c r="BA2" s="5" t="s">
        <v>11</v>
      </c>
      <c r="BB2" s="6"/>
      <c r="BC2" s="7" t="s">
        <v>10</v>
      </c>
      <c r="BD2" s="5" t="s">
        <v>11</v>
      </c>
      <c r="BE2" s="6"/>
      <c r="BF2" s="7" t="s">
        <v>10</v>
      </c>
      <c r="BG2" s="5" t="s">
        <v>11</v>
      </c>
      <c r="BH2" s="6"/>
      <c r="BI2" s="7" t="s">
        <v>10</v>
      </c>
      <c r="BJ2" s="5" t="s">
        <v>11</v>
      </c>
      <c r="BK2" s="6"/>
    </row>
    <row r="3" spans="1:63" x14ac:dyDescent="0.2">
      <c r="A3" s="1" t="s">
        <v>13</v>
      </c>
      <c r="B3" s="8"/>
      <c r="C3" s="9"/>
      <c r="D3" s="10"/>
      <c r="E3" s="11"/>
      <c r="F3" s="9"/>
      <c r="G3" s="10"/>
      <c r="H3" s="11"/>
      <c r="I3" s="9"/>
      <c r="J3" s="10"/>
      <c r="K3" s="11"/>
      <c r="L3" s="9"/>
      <c r="M3" s="10"/>
      <c r="N3" s="11"/>
      <c r="O3" s="9"/>
      <c r="P3" s="10"/>
      <c r="Q3" s="11"/>
      <c r="R3" s="9"/>
      <c r="S3" s="10"/>
      <c r="T3" s="11"/>
      <c r="U3" s="9"/>
      <c r="V3" s="10"/>
      <c r="W3" s="11"/>
      <c r="X3" s="9"/>
      <c r="Y3" s="10"/>
      <c r="Z3" s="11"/>
      <c r="AA3" s="9"/>
      <c r="AB3" s="10"/>
      <c r="AC3" s="11"/>
      <c r="AD3" s="9"/>
      <c r="AE3" s="10"/>
      <c r="AG3" s="1" t="s">
        <v>13</v>
      </c>
      <c r="AH3" s="8"/>
      <c r="AI3" s="9"/>
      <c r="AJ3" s="10"/>
      <c r="AK3" s="11"/>
      <c r="AL3" s="9"/>
      <c r="AM3" s="10"/>
      <c r="AN3" s="11"/>
      <c r="AO3" s="9"/>
      <c r="AP3" s="10"/>
      <c r="AQ3" s="11"/>
      <c r="AR3" s="9"/>
      <c r="AS3" s="10"/>
      <c r="AT3" s="11"/>
      <c r="AU3" s="9"/>
      <c r="AV3" s="10"/>
      <c r="AW3" s="11"/>
      <c r="AX3" s="9"/>
      <c r="AY3" s="10"/>
      <c r="AZ3" s="11"/>
      <c r="BA3" s="9"/>
      <c r="BB3" s="10"/>
      <c r="BC3" s="11"/>
      <c r="BD3" s="9"/>
      <c r="BE3" s="10"/>
      <c r="BF3" s="11"/>
      <c r="BG3" s="9"/>
      <c r="BH3" s="10"/>
      <c r="BI3" s="11"/>
      <c r="BJ3" s="9"/>
      <c r="BK3" s="10"/>
    </row>
    <row r="4" spans="1:63" x14ac:dyDescent="0.2">
      <c r="A4" s="12" t="s">
        <v>14</v>
      </c>
      <c r="B4" s="13">
        <v>139.54</v>
      </c>
      <c r="C4" s="14"/>
      <c r="D4" s="15"/>
      <c r="E4" s="16">
        <v>139.80000000000001</v>
      </c>
      <c r="F4" s="14"/>
      <c r="G4" s="15"/>
      <c r="H4" s="16">
        <v>129</v>
      </c>
      <c r="I4" s="14"/>
      <c r="J4" s="15"/>
      <c r="K4" s="16">
        <v>171.97</v>
      </c>
      <c r="L4" s="14"/>
      <c r="M4" s="15"/>
      <c r="N4" s="16">
        <v>187.3</v>
      </c>
      <c r="O4" s="14"/>
      <c r="P4" s="15"/>
      <c r="Q4" s="16">
        <v>124.36</v>
      </c>
      <c r="R4" s="14"/>
      <c r="S4" s="15"/>
      <c r="T4" s="16">
        <v>109.85</v>
      </c>
      <c r="U4" s="14"/>
      <c r="V4" s="15"/>
      <c r="W4" s="16">
        <v>144.63</v>
      </c>
      <c r="X4" s="14"/>
      <c r="Y4" s="15"/>
      <c r="Z4" s="16">
        <v>95</v>
      </c>
      <c r="AA4" s="17" t="s">
        <v>15</v>
      </c>
      <c r="AB4" s="18">
        <v>95</v>
      </c>
      <c r="AC4" s="16">
        <v>120.25</v>
      </c>
      <c r="AD4" s="14">
        <v>22</v>
      </c>
      <c r="AE4" s="18">
        <f>SUM(AC4+AD4)</f>
        <v>142.25</v>
      </c>
      <c r="AG4" s="12" t="s">
        <v>14</v>
      </c>
      <c r="AH4" s="13">
        <v>134.75</v>
      </c>
      <c r="AI4" s="14"/>
      <c r="AJ4" s="15"/>
      <c r="AK4" s="16">
        <v>157.26</v>
      </c>
      <c r="AL4" s="14"/>
      <c r="AM4" s="15"/>
      <c r="AN4" s="16">
        <v>56.27</v>
      </c>
      <c r="AO4" s="14"/>
      <c r="AP4" s="15"/>
      <c r="AQ4" s="16">
        <v>137.30000000000001</v>
      </c>
      <c r="AR4" s="14"/>
      <c r="AS4" s="15"/>
      <c r="AT4" s="16">
        <v>421.89</v>
      </c>
      <c r="AU4" s="14"/>
      <c r="AV4" s="15"/>
      <c r="AW4" s="16">
        <v>104.25</v>
      </c>
      <c r="AX4" s="14"/>
      <c r="AY4" s="15"/>
      <c r="AZ4" s="16">
        <v>86.8</v>
      </c>
      <c r="BA4" s="14"/>
      <c r="BB4" s="15"/>
      <c r="BC4" s="16">
        <v>94.56</v>
      </c>
      <c r="BD4" s="14"/>
      <c r="BE4" s="15"/>
      <c r="BF4" s="16">
        <v>60.62</v>
      </c>
      <c r="BG4" s="14"/>
      <c r="BH4" s="15"/>
      <c r="BI4" s="16">
        <v>135.09</v>
      </c>
      <c r="BJ4" s="14"/>
      <c r="BK4" s="15"/>
    </row>
    <row r="5" spans="1:63" x14ac:dyDescent="0.2">
      <c r="A5" s="12" t="s">
        <v>16</v>
      </c>
      <c r="B5" s="19">
        <v>127.94</v>
      </c>
      <c r="C5" s="20"/>
      <c r="D5" s="21"/>
      <c r="E5" s="16">
        <v>167.75</v>
      </c>
      <c r="F5" s="20"/>
      <c r="G5" s="21"/>
      <c r="H5" s="22">
        <v>193.09</v>
      </c>
      <c r="I5" s="20"/>
      <c r="J5" s="21"/>
      <c r="K5" s="22">
        <v>165.41</v>
      </c>
      <c r="L5" s="20"/>
      <c r="M5" s="21"/>
      <c r="N5" s="22">
        <v>331.42</v>
      </c>
      <c r="O5" s="20"/>
      <c r="P5" s="21"/>
      <c r="Q5" s="22">
        <v>140.58000000000001</v>
      </c>
      <c r="R5" s="20"/>
      <c r="S5" s="21"/>
      <c r="T5" s="22">
        <v>156.18</v>
      </c>
      <c r="U5" s="20"/>
      <c r="V5" s="21"/>
      <c r="W5" s="22">
        <v>132.69999999999999</v>
      </c>
      <c r="X5" s="20"/>
      <c r="Y5" s="21"/>
      <c r="Z5" s="23">
        <v>187.6</v>
      </c>
      <c r="AA5" s="17" t="s">
        <v>15</v>
      </c>
      <c r="AB5" s="18">
        <v>187.6</v>
      </c>
      <c r="AC5" s="22">
        <v>121.31</v>
      </c>
      <c r="AD5" s="20">
        <v>26</v>
      </c>
      <c r="AE5" s="18">
        <f t="shared" ref="AE5:AE11" si="0">SUM(AC5+AD5)</f>
        <v>147.31</v>
      </c>
      <c r="AG5" s="12" t="s">
        <v>16</v>
      </c>
      <c r="AH5" s="19">
        <v>137.02000000000001</v>
      </c>
      <c r="AI5" s="20"/>
      <c r="AJ5" s="21"/>
      <c r="AK5" s="22">
        <v>124.69</v>
      </c>
      <c r="AL5" s="20"/>
      <c r="AM5" s="21"/>
      <c r="AN5" s="22">
        <v>153.25</v>
      </c>
      <c r="AO5" s="20"/>
      <c r="AP5" s="21"/>
      <c r="AQ5" s="22">
        <v>146.69999999999999</v>
      </c>
      <c r="AR5" s="20"/>
      <c r="AS5" s="21"/>
      <c r="AT5" s="22">
        <v>163.75</v>
      </c>
      <c r="AU5" s="20"/>
      <c r="AV5" s="21"/>
      <c r="AW5" s="22">
        <v>100.23</v>
      </c>
      <c r="AX5" s="20"/>
      <c r="AY5" s="21"/>
      <c r="AZ5" s="22">
        <v>129.15</v>
      </c>
      <c r="BA5" s="20"/>
      <c r="BB5" s="21"/>
      <c r="BC5" s="22">
        <v>115.16</v>
      </c>
      <c r="BD5" s="20"/>
      <c r="BE5" s="21"/>
      <c r="BF5" s="22">
        <v>168.76</v>
      </c>
      <c r="BG5" s="20"/>
      <c r="BH5" s="21"/>
      <c r="BI5" s="22">
        <v>131.66</v>
      </c>
      <c r="BJ5" s="20"/>
      <c r="BK5" s="21"/>
    </row>
    <row r="6" spans="1:63" x14ac:dyDescent="0.2">
      <c r="A6" s="12" t="s">
        <v>17</v>
      </c>
      <c r="B6" s="19">
        <v>142.11000000000001</v>
      </c>
      <c r="C6" s="20"/>
      <c r="D6" s="21"/>
      <c r="E6" s="16">
        <v>114.33</v>
      </c>
      <c r="F6" s="20"/>
      <c r="G6" s="21"/>
      <c r="H6" s="22">
        <v>199.89</v>
      </c>
      <c r="I6" s="20"/>
      <c r="J6" s="21"/>
      <c r="K6" s="22">
        <v>142.72999999999999</v>
      </c>
      <c r="L6" s="20"/>
      <c r="M6" s="21"/>
      <c r="N6" s="22">
        <v>100.32</v>
      </c>
      <c r="O6" s="20"/>
      <c r="P6" s="21"/>
      <c r="Q6" s="22">
        <v>114.1</v>
      </c>
      <c r="R6" s="20"/>
      <c r="S6" s="21"/>
      <c r="T6" s="22">
        <v>146</v>
      </c>
      <c r="U6" s="20"/>
      <c r="V6" s="21"/>
      <c r="W6" s="22">
        <v>109.7</v>
      </c>
      <c r="X6" s="20"/>
      <c r="Y6" s="21"/>
      <c r="Z6" s="22">
        <v>133.25</v>
      </c>
      <c r="AA6" s="20">
        <v>26</v>
      </c>
      <c r="AB6" s="24">
        <f>SUM(Z6+AA6)</f>
        <v>159.25</v>
      </c>
      <c r="AC6" s="22">
        <v>115.88</v>
      </c>
      <c r="AD6" s="20">
        <v>13</v>
      </c>
      <c r="AE6" s="18">
        <f t="shared" si="0"/>
        <v>128.88</v>
      </c>
      <c r="AG6" s="12" t="s">
        <v>17</v>
      </c>
      <c r="AH6" s="19">
        <v>118.38</v>
      </c>
      <c r="AI6" s="20"/>
      <c r="AJ6" s="21"/>
      <c r="AK6" s="22">
        <v>111.1</v>
      </c>
      <c r="AL6" s="20"/>
      <c r="AM6" s="21"/>
      <c r="AN6" s="22">
        <v>147.65</v>
      </c>
      <c r="AO6" s="20"/>
      <c r="AP6" s="21"/>
      <c r="AQ6" s="22">
        <v>140.13999999999999</v>
      </c>
      <c r="AR6" s="20"/>
      <c r="AS6" s="21"/>
      <c r="AT6" s="22">
        <v>114.6</v>
      </c>
      <c r="AU6" s="20"/>
      <c r="AV6" s="21"/>
      <c r="AW6" s="22">
        <v>128</v>
      </c>
      <c r="AX6" s="20"/>
      <c r="AY6" s="21"/>
      <c r="AZ6" s="22">
        <v>159.13999999999999</v>
      </c>
      <c r="BA6" s="20"/>
      <c r="BB6" s="21"/>
      <c r="BC6" s="22">
        <v>107.24</v>
      </c>
      <c r="BD6" s="20"/>
      <c r="BE6" s="21"/>
      <c r="BF6" s="22">
        <v>103.01</v>
      </c>
      <c r="BG6" s="20"/>
      <c r="BH6" s="21"/>
      <c r="BI6" s="22">
        <v>95.37</v>
      </c>
      <c r="BJ6" s="20"/>
      <c r="BK6" s="21"/>
    </row>
    <row r="7" spans="1:63" x14ac:dyDescent="0.2">
      <c r="A7" s="12" t="s">
        <v>18</v>
      </c>
      <c r="B7" s="19">
        <v>163.30000000000001</v>
      </c>
      <c r="C7" s="20"/>
      <c r="D7" s="21"/>
      <c r="E7" s="16">
        <v>112.71</v>
      </c>
      <c r="F7" s="20"/>
      <c r="G7" s="21"/>
      <c r="H7" s="22">
        <v>118</v>
      </c>
      <c r="I7" s="20"/>
      <c r="J7" s="21"/>
      <c r="K7" s="22">
        <v>163.31</v>
      </c>
      <c r="L7" s="20"/>
      <c r="M7" s="21"/>
      <c r="N7" s="22">
        <v>133</v>
      </c>
      <c r="O7" s="20"/>
      <c r="P7" s="21"/>
      <c r="Q7" s="22">
        <v>99.42</v>
      </c>
      <c r="R7" s="20"/>
      <c r="S7" s="21"/>
      <c r="T7" s="22">
        <v>169.87</v>
      </c>
      <c r="U7" s="20"/>
      <c r="V7" s="21"/>
      <c r="W7" s="22">
        <v>120.57</v>
      </c>
      <c r="X7" s="20"/>
      <c r="Y7" s="21"/>
      <c r="Z7" s="22">
        <v>83</v>
      </c>
      <c r="AA7" s="20">
        <v>24.12</v>
      </c>
      <c r="AB7" s="24">
        <f>SUM(Z7+AA7)</f>
        <v>107.12</v>
      </c>
      <c r="AC7" s="22">
        <v>133.57</v>
      </c>
      <c r="AD7" s="20">
        <v>7</v>
      </c>
      <c r="AE7" s="18">
        <f t="shared" si="0"/>
        <v>140.57</v>
      </c>
      <c r="AG7" s="12" t="s">
        <v>18</v>
      </c>
      <c r="AH7" s="19">
        <v>155.52000000000001</v>
      </c>
      <c r="AI7" s="20"/>
      <c r="AJ7" s="21"/>
      <c r="AK7" s="22">
        <v>114.2</v>
      </c>
      <c r="AL7" s="20"/>
      <c r="AM7" s="21"/>
      <c r="AN7" s="22">
        <v>154.41</v>
      </c>
      <c r="AO7" s="20"/>
      <c r="AP7" s="21"/>
      <c r="AQ7" s="22">
        <v>151.19999999999999</v>
      </c>
      <c r="AR7" s="20"/>
      <c r="AS7" s="21"/>
      <c r="AT7" s="22">
        <v>106</v>
      </c>
      <c r="AU7" s="20"/>
      <c r="AV7" s="21"/>
      <c r="AW7" s="22">
        <v>105.15</v>
      </c>
      <c r="AX7" s="20"/>
      <c r="AY7" s="21"/>
      <c r="AZ7" s="22">
        <v>52</v>
      </c>
      <c r="BA7" s="20"/>
      <c r="BB7" s="21"/>
      <c r="BC7" s="22">
        <v>95</v>
      </c>
      <c r="BD7" s="20"/>
      <c r="BE7" s="21"/>
      <c r="BF7" s="22">
        <v>142.80000000000001</v>
      </c>
      <c r="BG7" s="20"/>
      <c r="BH7" s="21"/>
      <c r="BI7" s="22">
        <v>110.07</v>
      </c>
      <c r="BJ7" s="20"/>
      <c r="BK7" s="21"/>
    </row>
    <row r="8" spans="1:63" x14ac:dyDescent="0.2">
      <c r="A8" s="12" t="s">
        <v>19</v>
      </c>
      <c r="B8" s="19">
        <v>0</v>
      </c>
      <c r="C8" s="20"/>
      <c r="D8" s="21"/>
      <c r="E8" s="16">
        <v>0</v>
      </c>
      <c r="F8" s="20"/>
      <c r="G8" s="21"/>
      <c r="H8" s="22">
        <v>0</v>
      </c>
      <c r="I8" s="20"/>
      <c r="J8" s="21"/>
      <c r="K8" s="22">
        <v>129.96</v>
      </c>
      <c r="L8" s="20"/>
      <c r="M8" s="21"/>
      <c r="N8" s="22"/>
      <c r="O8" s="20"/>
      <c r="P8" s="21"/>
      <c r="Q8" s="22"/>
      <c r="R8" s="20"/>
      <c r="S8" s="21"/>
      <c r="T8" s="22">
        <v>109.13</v>
      </c>
      <c r="U8" s="20"/>
      <c r="V8" s="21"/>
      <c r="W8" s="22">
        <v>0</v>
      </c>
      <c r="X8" s="20"/>
      <c r="Y8" s="21"/>
      <c r="Z8" s="22">
        <v>164.53</v>
      </c>
      <c r="AA8" s="20">
        <v>31.99</v>
      </c>
      <c r="AB8" s="24">
        <f>SUM(Z8+AA8)</f>
        <v>196.52</v>
      </c>
      <c r="AC8" s="22"/>
      <c r="AD8" s="20"/>
      <c r="AE8" s="10"/>
      <c r="AG8" s="12" t="s">
        <v>19</v>
      </c>
      <c r="AH8" s="19">
        <v>161.63</v>
      </c>
      <c r="AI8" s="20"/>
      <c r="AJ8" s="21"/>
      <c r="AK8" s="22" t="s">
        <v>15</v>
      </c>
      <c r="AL8" s="20"/>
      <c r="AM8" s="21"/>
      <c r="AN8" s="22" t="s">
        <v>15</v>
      </c>
      <c r="AO8" s="20"/>
      <c r="AP8" s="21"/>
      <c r="AQ8" s="22">
        <v>118.92</v>
      </c>
      <c r="AR8" s="20"/>
      <c r="AS8" s="21"/>
      <c r="AT8" s="22">
        <v>0</v>
      </c>
      <c r="AU8" s="20"/>
      <c r="AV8" s="21"/>
      <c r="AW8" s="22">
        <v>0</v>
      </c>
      <c r="AX8" s="20"/>
      <c r="AY8" s="21"/>
      <c r="AZ8" s="22">
        <v>136.6</v>
      </c>
      <c r="BA8" s="20"/>
      <c r="BB8" s="21"/>
      <c r="BC8" s="22">
        <v>0</v>
      </c>
      <c r="BD8" s="20"/>
      <c r="BE8" s="21"/>
      <c r="BF8" s="22">
        <v>0</v>
      </c>
      <c r="BG8" s="20"/>
      <c r="BH8" s="21"/>
      <c r="BI8" s="22">
        <v>87.7</v>
      </c>
      <c r="BJ8" s="20"/>
      <c r="BK8" s="21"/>
    </row>
    <row r="9" spans="1:63" x14ac:dyDescent="0.2">
      <c r="A9" s="12" t="s">
        <v>20</v>
      </c>
      <c r="B9" s="19">
        <f>SUM(B4:B8)</f>
        <v>572.8900000000001</v>
      </c>
      <c r="C9" s="20">
        <f t="shared" ref="C9:Z9" si="1">SUM(C4:C8)</f>
        <v>0</v>
      </c>
      <c r="D9" s="21"/>
      <c r="E9" s="22">
        <f t="shared" si="1"/>
        <v>534.59</v>
      </c>
      <c r="F9" s="20">
        <f t="shared" si="1"/>
        <v>0</v>
      </c>
      <c r="G9" s="21"/>
      <c r="H9" s="22">
        <f t="shared" si="1"/>
        <v>639.98</v>
      </c>
      <c r="I9" s="20">
        <f t="shared" si="1"/>
        <v>0</v>
      </c>
      <c r="J9" s="21"/>
      <c r="K9" s="22">
        <f t="shared" si="1"/>
        <v>773.38000000000011</v>
      </c>
      <c r="L9" s="20">
        <f t="shared" si="1"/>
        <v>0</v>
      </c>
      <c r="M9" s="21"/>
      <c r="N9" s="22">
        <f t="shared" si="1"/>
        <v>752.04</v>
      </c>
      <c r="O9" s="20">
        <f t="shared" si="1"/>
        <v>0</v>
      </c>
      <c r="P9" s="21"/>
      <c r="Q9" s="22">
        <f t="shared" si="1"/>
        <v>478.46</v>
      </c>
      <c r="R9" s="20">
        <f t="shared" si="1"/>
        <v>0</v>
      </c>
      <c r="S9" s="21"/>
      <c r="T9" s="22">
        <f t="shared" si="1"/>
        <v>691.03</v>
      </c>
      <c r="U9" s="20">
        <f t="shared" si="1"/>
        <v>0</v>
      </c>
      <c r="V9" s="21"/>
      <c r="W9" s="22">
        <f t="shared" si="1"/>
        <v>507.59999999999997</v>
      </c>
      <c r="X9" s="20">
        <f t="shared" si="1"/>
        <v>0</v>
      </c>
      <c r="Y9" s="21"/>
      <c r="Z9" s="22">
        <f t="shared" si="1"/>
        <v>663.38</v>
      </c>
      <c r="AA9" s="20">
        <f>SUM(AA4:AA8)</f>
        <v>82.11</v>
      </c>
      <c r="AB9" s="24">
        <f>SUM(Z9+AA9)</f>
        <v>745.49</v>
      </c>
      <c r="AC9" s="22">
        <f>SUM(AC4:AC8)</f>
        <v>491.01</v>
      </c>
      <c r="AD9" s="20">
        <f>SUM(AD4:AD8)</f>
        <v>68</v>
      </c>
      <c r="AE9" s="18">
        <f t="shared" si="0"/>
        <v>559.01</v>
      </c>
      <c r="AG9" s="12" t="s">
        <v>20</v>
      </c>
      <c r="AH9" s="19">
        <f>SUM(AH4:AH8)</f>
        <v>707.3</v>
      </c>
      <c r="AI9" s="20"/>
      <c r="AJ9" s="21"/>
      <c r="AK9" s="22">
        <f>SUM(AK4:AK8)</f>
        <v>507.24999999999994</v>
      </c>
      <c r="AL9" s="20"/>
      <c r="AM9" s="21"/>
      <c r="AN9" s="22">
        <f>SUM(AN4:AN8)</f>
        <v>511.58000000000004</v>
      </c>
      <c r="AO9" s="20"/>
      <c r="AP9" s="21"/>
      <c r="AQ9" s="22">
        <f>SUM(AQ4:AQ8)</f>
        <v>694.25999999999988</v>
      </c>
      <c r="AR9" s="20"/>
      <c r="AS9" s="21"/>
      <c r="AT9" s="22">
        <f>SUM(AT4:AT8)</f>
        <v>806.24</v>
      </c>
      <c r="AU9" s="20"/>
      <c r="AV9" s="21"/>
      <c r="AW9" s="22">
        <f>SUM(AW4:AW8)</f>
        <v>437.63</v>
      </c>
      <c r="AX9" s="20"/>
      <c r="AY9" s="21"/>
      <c r="AZ9" s="22">
        <f>SUM(AZ4:AZ8)</f>
        <v>563.68999999999994</v>
      </c>
      <c r="BA9" s="20"/>
      <c r="BB9" s="21"/>
      <c r="BC9" s="22">
        <f>SUM(BC4:BC8)</f>
        <v>411.96</v>
      </c>
      <c r="BD9" s="20"/>
      <c r="BE9" s="21"/>
      <c r="BF9" s="22">
        <f>SUM(BF4:BF8)</f>
        <v>475.19</v>
      </c>
      <c r="BG9" s="20"/>
      <c r="BH9" s="21"/>
      <c r="BI9" s="22">
        <f>SUM(BI4:BI8)</f>
        <v>559.89</v>
      </c>
      <c r="BJ9" s="20"/>
      <c r="BK9" s="21"/>
    </row>
    <row r="10" spans="1:63" x14ac:dyDescent="0.2">
      <c r="A10" s="12" t="s">
        <v>21</v>
      </c>
      <c r="B10" s="19">
        <v>15</v>
      </c>
      <c r="C10" s="20"/>
      <c r="D10" s="21"/>
      <c r="E10" s="16">
        <v>10</v>
      </c>
      <c r="F10" s="20"/>
      <c r="G10" s="21"/>
      <c r="H10" s="22">
        <f>SUM(23+10)</f>
        <v>33</v>
      </c>
      <c r="I10" s="20"/>
      <c r="J10" s="21"/>
      <c r="K10" s="22">
        <f>SUM(11.5+11.5+10)</f>
        <v>33</v>
      </c>
      <c r="L10" s="20"/>
      <c r="M10" s="21"/>
      <c r="N10" s="22">
        <v>10</v>
      </c>
      <c r="O10" s="20"/>
      <c r="P10" s="21"/>
      <c r="Q10" s="22">
        <f>SUM(20+31.5)</f>
        <v>51.5</v>
      </c>
      <c r="R10" s="20"/>
      <c r="S10" s="21"/>
      <c r="T10" s="22">
        <v>9</v>
      </c>
      <c r="U10" s="20"/>
      <c r="V10" s="21"/>
      <c r="W10" s="22">
        <v>10</v>
      </c>
      <c r="X10" s="20"/>
      <c r="Y10" s="21"/>
      <c r="Z10" s="22"/>
      <c r="AA10" s="20"/>
      <c r="AB10" s="21"/>
      <c r="AC10" s="22">
        <v>10</v>
      </c>
      <c r="AD10" s="20"/>
      <c r="AE10" s="18">
        <f t="shared" si="0"/>
        <v>10</v>
      </c>
      <c r="AG10" s="12" t="s">
        <v>21</v>
      </c>
      <c r="AH10" s="19">
        <v>29.5</v>
      </c>
      <c r="AI10" s="20"/>
      <c r="AJ10" s="21"/>
      <c r="AK10" s="22">
        <v>0</v>
      </c>
      <c r="AL10" s="20"/>
      <c r="AM10" s="21"/>
      <c r="AN10" s="22">
        <v>31</v>
      </c>
      <c r="AO10" s="20"/>
      <c r="AP10" s="21"/>
      <c r="AQ10" s="22">
        <v>35.380000000000003</v>
      </c>
      <c r="AR10" s="20"/>
      <c r="AS10" s="21"/>
      <c r="AT10" s="22">
        <v>0</v>
      </c>
      <c r="AU10" s="20"/>
      <c r="AV10" s="21"/>
      <c r="AW10" s="22">
        <v>20</v>
      </c>
      <c r="AX10" s="20"/>
      <c r="AY10" s="21"/>
      <c r="AZ10" s="22">
        <v>10</v>
      </c>
      <c r="BA10" s="20"/>
      <c r="BB10" s="21"/>
      <c r="BC10" s="22">
        <v>10</v>
      </c>
      <c r="BD10" s="20"/>
      <c r="BE10" s="21"/>
      <c r="BF10" s="22">
        <v>12</v>
      </c>
      <c r="BG10" s="20"/>
      <c r="BH10" s="21"/>
      <c r="BI10" s="22">
        <v>30</v>
      </c>
      <c r="BJ10" s="20"/>
      <c r="BK10" s="21"/>
    </row>
    <row r="11" spans="1:63" x14ac:dyDescent="0.2">
      <c r="A11" s="12" t="s">
        <v>22</v>
      </c>
      <c r="B11" s="19">
        <v>2.42</v>
      </c>
      <c r="C11" s="20"/>
      <c r="D11" s="21"/>
      <c r="E11" s="16">
        <v>0</v>
      </c>
      <c r="F11" s="20"/>
      <c r="G11" s="21"/>
      <c r="H11" s="22">
        <v>0</v>
      </c>
      <c r="I11" s="20"/>
      <c r="J11" s="21"/>
      <c r="K11" s="22"/>
      <c r="L11" s="20"/>
      <c r="M11" s="21"/>
      <c r="N11" s="22"/>
      <c r="O11" s="20"/>
      <c r="P11" s="21"/>
      <c r="Q11" s="22"/>
      <c r="R11" s="20"/>
      <c r="S11" s="21"/>
      <c r="T11" s="22"/>
      <c r="U11" s="20"/>
      <c r="V11" s="21"/>
      <c r="W11" s="22">
        <v>79.650000000000006</v>
      </c>
      <c r="X11" s="20"/>
      <c r="Y11" s="21"/>
      <c r="Z11" s="22"/>
      <c r="AA11" s="20"/>
      <c r="AB11" s="21"/>
      <c r="AC11" s="22">
        <v>10.9</v>
      </c>
      <c r="AD11" s="20"/>
      <c r="AE11" s="21">
        <f t="shared" si="0"/>
        <v>10.9</v>
      </c>
      <c r="AG11" s="12" t="s">
        <v>22</v>
      </c>
      <c r="AH11" s="19">
        <v>0</v>
      </c>
      <c r="AI11" s="20"/>
      <c r="AJ11" s="21"/>
      <c r="AK11" s="22">
        <v>0</v>
      </c>
      <c r="AL11" s="20"/>
      <c r="AM11" s="21"/>
      <c r="AN11" s="22">
        <v>0</v>
      </c>
      <c r="AO11" s="20"/>
      <c r="AP11" s="21"/>
      <c r="AQ11" s="22">
        <v>0</v>
      </c>
      <c r="AR11" s="20"/>
      <c r="AS11" s="21"/>
      <c r="AT11" s="22">
        <v>0</v>
      </c>
      <c r="AU11" s="20"/>
      <c r="AV11" s="21"/>
      <c r="AW11" s="22">
        <v>0</v>
      </c>
      <c r="AX11" s="20"/>
      <c r="AY11" s="21"/>
      <c r="AZ11" s="22">
        <v>0</v>
      </c>
      <c r="BA11" s="20"/>
      <c r="BB11" s="21"/>
      <c r="BC11" s="22">
        <v>0</v>
      </c>
      <c r="BD11" s="20"/>
      <c r="BE11" s="21"/>
      <c r="BF11" s="22">
        <v>0</v>
      </c>
      <c r="BG11" s="20"/>
      <c r="BH11" s="21"/>
      <c r="BI11" s="22">
        <v>0</v>
      </c>
      <c r="BJ11" s="20"/>
      <c r="BK11" s="21"/>
    </row>
    <row r="12" spans="1:63" x14ac:dyDescent="0.2">
      <c r="A12" s="1" t="s">
        <v>23</v>
      </c>
      <c r="B12" s="25">
        <f>SUM(B9:B11)</f>
        <v>590.31000000000006</v>
      </c>
      <c r="C12" s="26">
        <f t="shared" ref="C12:AA12" si="2">SUM(C9:C11)</f>
        <v>0</v>
      </c>
      <c r="D12" s="27"/>
      <c r="E12" s="28">
        <f t="shared" si="2"/>
        <v>544.59</v>
      </c>
      <c r="F12" s="26">
        <f t="shared" si="2"/>
        <v>0</v>
      </c>
      <c r="G12" s="27"/>
      <c r="H12" s="28">
        <f t="shared" si="2"/>
        <v>672.98</v>
      </c>
      <c r="I12" s="26">
        <f t="shared" si="2"/>
        <v>0</v>
      </c>
      <c r="J12" s="27"/>
      <c r="K12" s="28">
        <f t="shared" si="2"/>
        <v>806.38000000000011</v>
      </c>
      <c r="L12" s="26">
        <f t="shared" si="2"/>
        <v>0</v>
      </c>
      <c r="M12" s="27"/>
      <c r="N12" s="28">
        <f t="shared" si="2"/>
        <v>762.04</v>
      </c>
      <c r="O12" s="26">
        <f t="shared" si="2"/>
        <v>0</v>
      </c>
      <c r="P12" s="27"/>
      <c r="Q12" s="28">
        <f t="shared" si="2"/>
        <v>529.96</v>
      </c>
      <c r="R12" s="26">
        <f t="shared" si="2"/>
        <v>0</v>
      </c>
      <c r="S12" s="27"/>
      <c r="T12" s="28">
        <f t="shared" si="2"/>
        <v>700.03</v>
      </c>
      <c r="U12" s="26">
        <f t="shared" si="2"/>
        <v>0</v>
      </c>
      <c r="V12" s="27"/>
      <c r="W12" s="28">
        <f t="shared" si="2"/>
        <v>597.24999999999989</v>
      </c>
      <c r="X12" s="26">
        <f t="shared" si="2"/>
        <v>0</v>
      </c>
      <c r="Y12" s="27"/>
      <c r="Z12" s="28">
        <f t="shared" si="2"/>
        <v>663.38</v>
      </c>
      <c r="AA12" s="26">
        <f t="shared" si="2"/>
        <v>82.11</v>
      </c>
      <c r="AB12" s="24">
        <f>SUM(Z12+AA12)</f>
        <v>745.49</v>
      </c>
      <c r="AC12" s="28">
        <f>SUM(AC9:AC11)</f>
        <v>511.90999999999997</v>
      </c>
      <c r="AD12" s="26">
        <f>SUM(AD9:AD11)</f>
        <v>68</v>
      </c>
      <c r="AE12" s="24">
        <f>SUM(AC12+AD12)</f>
        <v>579.91</v>
      </c>
      <c r="AG12" s="1" t="s">
        <v>23</v>
      </c>
      <c r="AH12" s="25">
        <f>SUM(AH9:AH11)</f>
        <v>736.8</v>
      </c>
      <c r="AI12" s="26"/>
      <c r="AJ12" s="27"/>
      <c r="AK12" s="28">
        <f>SUM(AK9:AK11)</f>
        <v>507.24999999999994</v>
      </c>
      <c r="AL12" s="26"/>
      <c r="AM12" s="27"/>
      <c r="AN12" s="28">
        <f>SUM(AN9:AN11)</f>
        <v>542.58000000000004</v>
      </c>
      <c r="AO12" s="26"/>
      <c r="AP12" s="27"/>
      <c r="AQ12" s="28">
        <f>SUM(AQ9:AQ11)</f>
        <v>729.63999999999987</v>
      </c>
      <c r="AR12" s="26"/>
      <c r="AS12" s="27"/>
      <c r="AT12" s="28">
        <f>SUM(AT9:AT11)</f>
        <v>806.24</v>
      </c>
      <c r="AU12" s="26"/>
      <c r="AV12" s="27"/>
      <c r="AW12" s="28">
        <f>SUM(AW9:AW11)</f>
        <v>457.63</v>
      </c>
      <c r="AX12" s="26"/>
      <c r="AY12" s="27"/>
      <c r="AZ12" s="28">
        <f>SUM(AZ9:AZ11)</f>
        <v>573.68999999999994</v>
      </c>
      <c r="BA12" s="26"/>
      <c r="BB12" s="27"/>
      <c r="BC12" s="28">
        <f>SUM(BC9:BC11)</f>
        <v>421.96</v>
      </c>
      <c r="BD12" s="26"/>
      <c r="BE12" s="27"/>
      <c r="BF12" s="28">
        <f>SUM(BF9:BF11)</f>
        <v>487.19</v>
      </c>
      <c r="BG12" s="26"/>
      <c r="BH12" s="27"/>
      <c r="BI12" s="28">
        <f>SUM(BI9:BI11)</f>
        <v>589.89</v>
      </c>
      <c r="BJ12" s="26"/>
      <c r="BK12" s="27"/>
    </row>
    <row r="13" spans="1:63" x14ac:dyDescent="0.2">
      <c r="A13" s="29"/>
      <c r="B13" s="30"/>
      <c r="C13" s="30"/>
      <c r="D13" s="21"/>
      <c r="E13" s="16"/>
      <c r="F13" s="30"/>
      <c r="G13" s="21"/>
      <c r="H13" s="30"/>
      <c r="I13" s="30"/>
      <c r="J13" s="21"/>
      <c r="K13" s="30"/>
      <c r="L13" s="30"/>
      <c r="M13" s="21"/>
      <c r="N13" s="30"/>
      <c r="O13" s="30"/>
      <c r="P13" s="21"/>
      <c r="Q13" s="30"/>
      <c r="R13" s="30"/>
      <c r="S13" s="21"/>
      <c r="T13" s="30"/>
      <c r="U13" s="30"/>
      <c r="V13" s="21"/>
      <c r="W13" s="30"/>
      <c r="X13" s="30"/>
      <c r="Y13" s="21"/>
      <c r="Z13" s="30"/>
      <c r="AA13" s="30"/>
      <c r="AB13" s="21"/>
      <c r="AC13" s="30"/>
      <c r="AD13" s="30"/>
      <c r="AE13" s="27"/>
      <c r="AG13" s="31"/>
      <c r="AH13" s="32"/>
      <c r="AI13" s="32"/>
      <c r="AJ13" s="21"/>
      <c r="AK13" s="32"/>
      <c r="AL13" s="32"/>
      <c r="AM13" s="21"/>
      <c r="AN13" s="32"/>
      <c r="AO13" s="32"/>
      <c r="AP13" s="21"/>
      <c r="AQ13" s="32"/>
      <c r="AR13" s="32"/>
      <c r="AS13" s="21"/>
      <c r="AT13" s="32"/>
      <c r="AU13" s="32"/>
      <c r="AV13" s="21"/>
      <c r="AW13" s="32"/>
      <c r="AX13" s="32"/>
      <c r="AY13" s="21"/>
      <c r="AZ13" s="32"/>
      <c r="BA13" s="32"/>
      <c r="BB13" s="21"/>
      <c r="BC13" s="32"/>
      <c r="BD13" s="32"/>
      <c r="BE13" s="21"/>
      <c r="BF13" s="32"/>
      <c r="BG13" s="32"/>
      <c r="BH13" s="21"/>
      <c r="BI13" s="32"/>
      <c r="BJ13" s="32"/>
      <c r="BK13" s="21"/>
    </row>
    <row r="14" spans="1:63" x14ac:dyDescent="0.2">
      <c r="A14" s="1" t="s">
        <v>24</v>
      </c>
      <c r="B14" s="25"/>
      <c r="C14" s="26"/>
      <c r="D14" s="27"/>
      <c r="E14" s="16"/>
      <c r="F14" s="26"/>
      <c r="G14" s="27"/>
      <c r="H14" s="28"/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  <c r="U14" s="26"/>
      <c r="V14" s="27"/>
      <c r="W14" s="28"/>
      <c r="X14" s="26"/>
      <c r="Y14" s="27"/>
      <c r="Z14" s="28"/>
      <c r="AA14" s="26"/>
      <c r="AB14" s="27"/>
      <c r="AC14" s="28"/>
      <c r="AD14" s="26"/>
      <c r="AE14" s="27"/>
      <c r="AG14" s="1" t="s">
        <v>24</v>
      </c>
      <c r="AH14" s="25"/>
      <c r="AI14" s="26"/>
      <c r="AJ14" s="27"/>
      <c r="AK14" s="28"/>
      <c r="AL14" s="26"/>
      <c r="AM14" s="27"/>
      <c r="AN14" s="28"/>
      <c r="AO14" s="26"/>
      <c r="AP14" s="27"/>
      <c r="AQ14" s="28"/>
      <c r="AR14" s="26"/>
      <c r="AS14" s="27"/>
      <c r="AT14" s="28"/>
      <c r="AU14" s="26"/>
      <c r="AV14" s="27"/>
      <c r="AW14" s="28"/>
      <c r="AX14" s="26"/>
      <c r="AY14" s="27"/>
      <c r="AZ14" s="28"/>
      <c r="BA14" s="26"/>
      <c r="BB14" s="27"/>
      <c r="BC14" s="28"/>
      <c r="BD14" s="26"/>
      <c r="BE14" s="27"/>
      <c r="BF14" s="28"/>
      <c r="BG14" s="26"/>
      <c r="BH14" s="27"/>
      <c r="BI14" s="28"/>
      <c r="BJ14" s="26"/>
      <c r="BK14" s="27"/>
    </row>
    <row r="15" spans="1:63" x14ac:dyDescent="0.2">
      <c r="A15" s="12" t="s">
        <v>25</v>
      </c>
      <c r="B15" s="19">
        <f>SUM(31.96+7.86)</f>
        <v>39.82</v>
      </c>
      <c r="C15" s="20"/>
      <c r="D15" s="21"/>
      <c r="E15" s="16">
        <f>SUM(8+73)</f>
        <v>81</v>
      </c>
      <c r="F15" s="20"/>
      <c r="G15" s="21"/>
      <c r="H15" s="33">
        <f>SUM(14.5+6)</f>
        <v>20.5</v>
      </c>
      <c r="I15" s="20"/>
      <c r="J15" s="21"/>
      <c r="K15" s="22">
        <f>SUM(11.06+24.76+38.4)</f>
        <v>74.22</v>
      </c>
      <c r="L15" s="20"/>
      <c r="M15" s="21"/>
      <c r="N15" s="22">
        <v>83</v>
      </c>
      <c r="O15" s="20"/>
      <c r="P15" s="21"/>
      <c r="Q15" s="22">
        <v>0</v>
      </c>
      <c r="R15" s="20"/>
      <c r="S15" s="21"/>
      <c r="T15" s="22">
        <v>6</v>
      </c>
      <c r="U15" s="20"/>
      <c r="V15" s="21"/>
      <c r="W15" s="22">
        <v>0</v>
      </c>
      <c r="X15" s="20"/>
      <c r="Y15" s="21"/>
      <c r="Z15" s="22">
        <v>0</v>
      </c>
      <c r="AA15" s="20">
        <v>6.19</v>
      </c>
      <c r="AB15" s="24">
        <f>SUM(Z15+AA15)</f>
        <v>6.19</v>
      </c>
      <c r="AC15" s="22">
        <f>SUM(9.46+20)</f>
        <v>29.46</v>
      </c>
      <c r="AD15" s="20"/>
      <c r="AE15" s="24">
        <f t="shared" ref="AE15:AE29" si="3">SUM(AC15+AD15)</f>
        <v>29.46</v>
      </c>
      <c r="AG15" s="12" t="s">
        <v>25</v>
      </c>
      <c r="AH15" s="19">
        <v>37.770000000000003</v>
      </c>
      <c r="AI15" s="20"/>
      <c r="AJ15" s="21"/>
      <c r="AK15" s="22">
        <v>18.46</v>
      </c>
      <c r="AL15" s="20"/>
      <c r="AM15" s="21"/>
      <c r="AN15" s="22">
        <v>10.24</v>
      </c>
      <c r="AO15" s="20"/>
      <c r="AP15" s="21"/>
      <c r="AQ15" s="22">
        <v>93.1</v>
      </c>
      <c r="AR15" s="20"/>
      <c r="AS15" s="21"/>
      <c r="AT15" s="22">
        <v>43.1</v>
      </c>
      <c r="AU15" s="20"/>
      <c r="AV15" s="21"/>
      <c r="AW15" s="22">
        <v>40.92</v>
      </c>
      <c r="AX15" s="20"/>
      <c r="AY15" s="21"/>
      <c r="AZ15" s="22">
        <v>28.75</v>
      </c>
      <c r="BA15" s="20"/>
      <c r="BB15" s="21"/>
      <c r="BC15" s="22">
        <v>31.72</v>
      </c>
      <c r="BD15" s="20"/>
      <c r="BE15" s="21"/>
      <c r="BF15" s="22">
        <v>24.87</v>
      </c>
      <c r="BG15" s="20"/>
      <c r="BH15" s="21"/>
      <c r="BI15" s="22">
        <v>30.06</v>
      </c>
      <c r="BJ15" s="20"/>
      <c r="BK15" s="21"/>
    </row>
    <row r="16" spans="1:63" x14ac:dyDescent="0.2">
      <c r="A16" s="12" t="s">
        <v>26</v>
      </c>
      <c r="B16" s="19">
        <v>16.45</v>
      </c>
      <c r="C16" s="20"/>
      <c r="D16" s="21"/>
      <c r="E16" s="16">
        <f>SUM(24+10+21)</f>
        <v>55</v>
      </c>
      <c r="F16" s="20"/>
      <c r="G16" s="21"/>
      <c r="H16" s="22">
        <f>SUM(25.5+15+18)</f>
        <v>58.5</v>
      </c>
      <c r="I16" s="20"/>
      <c r="J16" s="21"/>
      <c r="K16" s="22">
        <f>SUM(15.45+20.97+15.12+23)</f>
        <v>74.539999999999992</v>
      </c>
      <c r="L16" s="20"/>
      <c r="M16" s="21"/>
      <c r="N16" s="22">
        <v>7.5</v>
      </c>
      <c r="O16" s="20"/>
      <c r="P16" s="21"/>
      <c r="Q16" s="34">
        <f>SUM(15+86)</f>
        <v>101</v>
      </c>
      <c r="R16" s="20"/>
      <c r="S16" s="21"/>
      <c r="T16" s="22">
        <f>SUM(14+19+17+20+8.5)</f>
        <v>78.5</v>
      </c>
      <c r="U16" s="20"/>
      <c r="V16" s="21"/>
      <c r="W16" s="22">
        <f>SUM(10.6+17+19)</f>
        <v>46.6</v>
      </c>
      <c r="X16" s="20"/>
      <c r="Y16" s="21"/>
      <c r="Z16" s="22">
        <f>SUM(14+39+35+9+10)</f>
        <v>107</v>
      </c>
      <c r="AA16" s="20"/>
      <c r="AB16" s="24">
        <f t="shared" ref="AB16:AB24" si="4">SUM(Z16+AA16)</f>
        <v>107</v>
      </c>
      <c r="AC16" s="22">
        <f>SUM(10+10+25)</f>
        <v>45</v>
      </c>
      <c r="AD16" s="20"/>
      <c r="AE16" s="24">
        <f t="shared" si="3"/>
        <v>45</v>
      </c>
      <c r="AG16" s="12" t="s">
        <v>26</v>
      </c>
      <c r="AH16" s="19">
        <v>0</v>
      </c>
      <c r="AI16" s="20"/>
      <c r="AJ16" s="21"/>
      <c r="AK16" s="22">
        <v>40</v>
      </c>
      <c r="AL16" s="20"/>
      <c r="AM16" s="21"/>
      <c r="AN16" s="22">
        <v>10</v>
      </c>
      <c r="AO16" s="20"/>
      <c r="AP16" s="21"/>
      <c r="AQ16" s="22">
        <v>90.25</v>
      </c>
      <c r="AR16" s="20"/>
      <c r="AS16" s="21"/>
      <c r="AT16" s="22">
        <v>29.75</v>
      </c>
      <c r="AU16" s="20"/>
      <c r="AV16" s="21"/>
      <c r="AW16" s="16">
        <v>73.62</v>
      </c>
      <c r="AX16" s="20"/>
      <c r="AY16" s="21"/>
      <c r="AZ16" s="22">
        <v>39.14</v>
      </c>
      <c r="BA16" s="20"/>
      <c r="BB16" s="21"/>
      <c r="BC16" s="22">
        <v>20</v>
      </c>
      <c r="BD16" s="20"/>
      <c r="BE16" s="21"/>
      <c r="BF16" s="22">
        <v>51.58</v>
      </c>
      <c r="BG16" s="20"/>
      <c r="BH16" s="21"/>
      <c r="BI16" s="22">
        <v>71.06</v>
      </c>
      <c r="BJ16" s="20"/>
      <c r="BK16" s="21"/>
    </row>
    <row r="17" spans="1:63" x14ac:dyDescent="0.2">
      <c r="A17" s="12" t="s">
        <v>21</v>
      </c>
      <c r="B17" s="19">
        <f>SUM(54+37.1+27.8+63.25)</f>
        <v>182.14999999999998</v>
      </c>
      <c r="C17" s="20"/>
      <c r="D17" s="21"/>
      <c r="E17" s="16">
        <v>0</v>
      </c>
      <c r="F17" s="20"/>
      <c r="G17" s="21"/>
      <c r="H17" s="22">
        <v>49.7</v>
      </c>
      <c r="I17" s="20"/>
      <c r="J17" s="21"/>
      <c r="K17" s="22">
        <v>67.010000000000005</v>
      </c>
      <c r="L17" s="20"/>
      <c r="M17" s="21"/>
      <c r="N17" s="22">
        <v>11.5</v>
      </c>
      <c r="O17" s="20"/>
      <c r="P17" s="21"/>
      <c r="Q17" s="22">
        <v>0</v>
      </c>
      <c r="R17" s="20"/>
      <c r="S17" s="21"/>
      <c r="T17" s="22">
        <v>0</v>
      </c>
      <c r="U17" s="20"/>
      <c r="V17" s="21"/>
      <c r="W17" s="22">
        <v>0</v>
      </c>
      <c r="X17" s="20"/>
      <c r="Y17" s="21"/>
      <c r="Z17" s="22">
        <v>44</v>
      </c>
      <c r="AA17" s="20"/>
      <c r="AB17" s="24">
        <f t="shared" si="4"/>
        <v>44</v>
      </c>
      <c r="AC17" s="22">
        <f>SUM(10+34.51)</f>
        <v>44.51</v>
      </c>
      <c r="AD17" s="20"/>
      <c r="AE17" s="24">
        <f t="shared" si="3"/>
        <v>44.51</v>
      </c>
      <c r="AG17" s="12" t="s">
        <v>21</v>
      </c>
      <c r="AH17" s="19">
        <v>121.42</v>
      </c>
      <c r="AI17" s="20"/>
      <c r="AJ17" s="21"/>
      <c r="AK17" s="22">
        <v>54</v>
      </c>
      <c r="AL17" s="20"/>
      <c r="AM17" s="21"/>
      <c r="AN17" s="22">
        <v>30.35</v>
      </c>
      <c r="AO17" s="20"/>
      <c r="AP17" s="21"/>
      <c r="AQ17" s="22">
        <v>45.9</v>
      </c>
      <c r="AR17" s="20"/>
      <c r="AS17" s="21"/>
      <c r="AT17" s="22">
        <v>3.25</v>
      </c>
      <c r="AU17" s="20"/>
      <c r="AV17" s="21"/>
      <c r="AW17" s="22">
        <v>20</v>
      </c>
      <c r="AX17" s="20"/>
      <c r="AY17" s="21"/>
      <c r="AZ17" s="22">
        <v>54.97</v>
      </c>
      <c r="BA17" s="20"/>
      <c r="BB17" s="21"/>
      <c r="BC17" s="22">
        <v>0</v>
      </c>
      <c r="BD17" s="20"/>
      <c r="BE17" s="21"/>
      <c r="BF17" s="22">
        <v>50</v>
      </c>
      <c r="BG17" s="20"/>
      <c r="BH17" s="21"/>
      <c r="BI17" s="22">
        <v>122.88</v>
      </c>
      <c r="BJ17" s="20"/>
      <c r="BK17" s="21"/>
    </row>
    <row r="18" spans="1:63" x14ac:dyDescent="0.2">
      <c r="A18" s="12" t="s">
        <v>27</v>
      </c>
      <c r="B18" s="19">
        <v>17.28</v>
      </c>
      <c r="C18" s="20"/>
      <c r="D18" s="21"/>
      <c r="E18" s="16">
        <v>0</v>
      </c>
      <c r="F18" s="20"/>
      <c r="G18" s="21"/>
      <c r="H18" s="22">
        <v>0</v>
      </c>
      <c r="I18" s="20"/>
      <c r="J18" s="21"/>
      <c r="K18" s="22">
        <v>82.62</v>
      </c>
      <c r="L18" s="20"/>
      <c r="M18" s="21"/>
      <c r="N18" s="22">
        <v>0</v>
      </c>
      <c r="O18" s="20"/>
      <c r="P18" s="21"/>
      <c r="Q18" s="22">
        <v>0</v>
      </c>
      <c r="R18" s="20"/>
      <c r="S18" s="21"/>
      <c r="T18" s="22">
        <v>0</v>
      </c>
      <c r="U18" s="20"/>
      <c r="V18" s="21"/>
      <c r="W18" s="22">
        <v>13</v>
      </c>
      <c r="X18" s="20"/>
      <c r="Y18" s="21"/>
      <c r="Z18" s="22">
        <v>0</v>
      </c>
      <c r="AA18" s="20"/>
      <c r="AB18" s="24">
        <f t="shared" si="4"/>
        <v>0</v>
      </c>
      <c r="AC18" s="22"/>
      <c r="AD18" s="20"/>
      <c r="AE18" s="24">
        <f t="shared" si="3"/>
        <v>0</v>
      </c>
      <c r="AG18" s="12" t="s">
        <v>27</v>
      </c>
      <c r="AH18" s="19">
        <v>0</v>
      </c>
      <c r="AI18" s="20"/>
      <c r="AJ18" s="21"/>
      <c r="AK18" s="22">
        <v>0</v>
      </c>
      <c r="AL18" s="20"/>
      <c r="AM18" s="21"/>
      <c r="AN18" s="22">
        <v>0</v>
      </c>
      <c r="AO18" s="20"/>
      <c r="AP18" s="21"/>
      <c r="AQ18" s="22">
        <v>70.2</v>
      </c>
      <c r="AR18" s="20"/>
      <c r="AS18" s="21"/>
      <c r="AT18" s="22">
        <v>0</v>
      </c>
      <c r="AU18" s="20"/>
      <c r="AV18" s="21"/>
      <c r="AW18" s="22">
        <v>0</v>
      </c>
      <c r="AX18" s="20"/>
      <c r="AY18" s="21"/>
      <c r="AZ18" s="22">
        <v>4.3</v>
      </c>
      <c r="BA18" s="20"/>
      <c r="BB18" s="21"/>
      <c r="BC18" s="22">
        <v>6.48</v>
      </c>
      <c r="BD18" s="20"/>
      <c r="BE18" s="21"/>
      <c r="BF18" s="22">
        <v>29.1</v>
      </c>
      <c r="BG18" s="20"/>
      <c r="BH18" s="21"/>
      <c r="BI18" s="22">
        <v>0</v>
      </c>
      <c r="BJ18" s="20"/>
      <c r="BK18" s="21"/>
    </row>
    <row r="19" spans="1:63" x14ac:dyDescent="0.2">
      <c r="A19" s="12" t="s">
        <v>28</v>
      </c>
      <c r="B19" s="19">
        <v>0</v>
      </c>
      <c r="C19" s="20"/>
      <c r="D19" s="21"/>
      <c r="E19" s="16">
        <v>10</v>
      </c>
      <c r="F19" s="20"/>
      <c r="G19" s="21"/>
      <c r="H19" s="22">
        <v>5</v>
      </c>
      <c r="I19" s="20"/>
      <c r="J19" s="21"/>
      <c r="K19" s="22">
        <v>5</v>
      </c>
      <c r="L19" s="20"/>
      <c r="M19" s="21"/>
      <c r="N19" s="22">
        <v>0</v>
      </c>
      <c r="O19" s="20"/>
      <c r="P19" s="21"/>
      <c r="Q19" s="22">
        <v>5</v>
      </c>
      <c r="R19" s="20"/>
      <c r="S19" s="21"/>
      <c r="T19" s="22">
        <v>5</v>
      </c>
      <c r="U19" s="20"/>
      <c r="V19" s="21"/>
      <c r="W19" s="22">
        <v>10</v>
      </c>
      <c r="X19" s="20"/>
      <c r="Y19" s="21"/>
      <c r="Z19" s="22">
        <v>5</v>
      </c>
      <c r="AA19" s="20"/>
      <c r="AB19" s="24">
        <f t="shared" si="4"/>
        <v>5</v>
      </c>
      <c r="AC19" s="22">
        <v>0.02</v>
      </c>
      <c r="AD19" s="20"/>
      <c r="AE19" s="24">
        <f t="shared" si="3"/>
        <v>0.02</v>
      </c>
      <c r="AG19" s="12" t="s">
        <v>28</v>
      </c>
      <c r="AH19" s="19">
        <v>5</v>
      </c>
      <c r="AI19" s="20"/>
      <c r="AJ19" s="21"/>
      <c r="AK19" s="22">
        <v>6.25</v>
      </c>
      <c r="AL19" s="20"/>
      <c r="AM19" s="21"/>
      <c r="AN19" s="22">
        <v>41.56</v>
      </c>
      <c r="AO19" s="20"/>
      <c r="AP19" s="21"/>
      <c r="AQ19" s="22">
        <v>5</v>
      </c>
      <c r="AR19" s="20"/>
      <c r="AS19" s="21"/>
      <c r="AT19" s="22">
        <v>5</v>
      </c>
      <c r="AU19" s="20"/>
      <c r="AV19" s="21"/>
      <c r="AW19" s="22">
        <v>5</v>
      </c>
      <c r="AX19" s="20"/>
      <c r="AY19" s="21"/>
      <c r="AZ19" s="22">
        <v>20</v>
      </c>
      <c r="BA19" s="20"/>
      <c r="BB19" s="21"/>
      <c r="BC19" s="22">
        <v>15</v>
      </c>
      <c r="BD19" s="20"/>
      <c r="BE19" s="21"/>
      <c r="BF19" s="22">
        <v>5</v>
      </c>
      <c r="BG19" s="20"/>
      <c r="BH19" s="21"/>
      <c r="BI19" s="22">
        <v>5</v>
      </c>
      <c r="BJ19" s="20"/>
      <c r="BK19" s="21"/>
    </row>
    <row r="20" spans="1:63" x14ac:dyDescent="0.2">
      <c r="A20" s="12" t="s">
        <v>29</v>
      </c>
      <c r="B20" s="19">
        <v>0</v>
      </c>
      <c r="C20" s="20"/>
      <c r="D20" s="21"/>
      <c r="E20" s="16">
        <v>65</v>
      </c>
      <c r="F20" s="20"/>
      <c r="G20" s="21"/>
      <c r="H20" s="22">
        <v>65</v>
      </c>
      <c r="I20" s="20"/>
      <c r="J20" s="21"/>
      <c r="K20" s="22">
        <v>65</v>
      </c>
      <c r="L20" s="20"/>
      <c r="M20" s="21"/>
      <c r="N20" s="22">
        <v>65</v>
      </c>
      <c r="O20" s="20"/>
      <c r="P20" s="21"/>
      <c r="Q20" s="22">
        <v>65</v>
      </c>
      <c r="R20" s="20"/>
      <c r="S20" s="21"/>
      <c r="T20" s="22">
        <f>SUM(65+65)</f>
        <v>130</v>
      </c>
      <c r="U20" s="20"/>
      <c r="V20" s="21"/>
      <c r="W20" s="22">
        <v>0</v>
      </c>
      <c r="X20" s="20"/>
      <c r="Y20" s="21"/>
      <c r="Z20" s="22">
        <v>65</v>
      </c>
      <c r="AA20" s="20"/>
      <c r="AB20" s="24">
        <f t="shared" si="4"/>
        <v>65</v>
      </c>
      <c r="AC20" s="22">
        <v>65</v>
      </c>
      <c r="AD20" s="20"/>
      <c r="AE20" s="24">
        <f t="shared" si="3"/>
        <v>65</v>
      </c>
      <c r="AG20" s="12" t="s">
        <v>29</v>
      </c>
      <c r="AH20" s="19">
        <v>0</v>
      </c>
      <c r="AI20" s="20"/>
      <c r="AJ20" s="21"/>
      <c r="AK20" s="22">
        <v>60</v>
      </c>
      <c r="AL20" s="20"/>
      <c r="AM20" s="21"/>
      <c r="AN20" s="22">
        <v>70</v>
      </c>
      <c r="AO20" s="20"/>
      <c r="AP20" s="21"/>
      <c r="AQ20" s="22">
        <v>65</v>
      </c>
      <c r="AR20" s="20"/>
      <c r="AS20" s="21"/>
      <c r="AT20" s="22">
        <v>65</v>
      </c>
      <c r="AU20" s="20"/>
      <c r="AV20" s="21"/>
      <c r="AW20" s="22">
        <v>65</v>
      </c>
      <c r="AX20" s="20"/>
      <c r="AY20" s="21"/>
      <c r="AZ20" s="22">
        <v>65</v>
      </c>
      <c r="BA20" s="20"/>
      <c r="BB20" s="21"/>
      <c r="BC20" s="22">
        <v>65</v>
      </c>
      <c r="BD20" s="20"/>
      <c r="BE20" s="21"/>
      <c r="BF20" s="22">
        <v>65</v>
      </c>
      <c r="BG20" s="20"/>
      <c r="BH20" s="21"/>
      <c r="BI20" s="22">
        <v>40</v>
      </c>
      <c r="BJ20" s="20"/>
      <c r="BK20" s="21"/>
    </row>
    <row r="21" spans="1:63" x14ac:dyDescent="0.2">
      <c r="A21" s="12" t="s">
        <v>30</v>
      </c>
      <c r="B21" s="19">
        <v>0</v>
      </c>
      <c r="C21" s="20"/>
      <c r="D21" s="21"/>
      <c r="E21" s="16">
        <v>0</v>
      </c>
      <c r="F21" s="20"/>
      <c r="G21" s="21"/>
      <c r="H21" s="22">
        <v>0</v>
      </c>
      <c r="I21" s="20"/>
      <c r="J21" s="21"/>
      <c r="K21" s="22">
        <v>0</v>
      </c>
      <c r="L21" s="20"/>
      <c r="M21" s="21"/>
      <c r="N21" s="22">
        <v>0</v>
      </c>
      <c r="O21" s="20"/>
      <c r="P21" s="21"/>
      <c r="Q21" s="22">
        <v>0</v>
      </c>
      <c r="R21" s="20"/>
      <c r="S21" s="21"/>
      <c r="T21" s="22">
        <v>0</v>
      </c>
      <c r="U21" s="20"/>
      <c r="V21" s="21"/>
      <c r="W21" s="22">
        <v>0</v>
      </c>
      <c r="X21" s="20"/>
      <c r="Y21" s="21"/>
      <c r="Z21" s="22">
        <v>0</v>
      </c>
      <c r="AA21" s="20"/>
      <c r="AB21" s="24">
        <f t="shared" si="4"/>
        <v>0</v>
      </c>
      <c r="AC21" s="22"/>
      <c r="AD21" s="20"/>
      <c r="AE21" s="24">
        <f t="shared" si="3"/>
        <v>0</v>
      </c>
      <c r="AG21" s="12" t="s">
        <v>30</v>
      </c>
      <c r="AH21" s="19">
        <v>0</v>
      </c>
      <c r="AI21" s="20"/>
      <c r="AJ21" s="21"/>
      <c r="AK21" s="22">
        <v>0</v>
      </c>
      <c r="AL21" s="20"/>
      <c r="AM21" s="21"/>
      <c r="AN21" s="22">
        <v>0</v>
      </c>
      <c r="AO21" s="20"/>
      <c r="AP21" s="21"/>
      <c r="AQ21" s="22">
        <v>0</v>
      </c>
      <c r="AR21" s="20"/>
      <c r="AS21" s="21"/>
      <c r="AT21" s="22">
        <v>0</v>
      </c>
      <c r="AU21" s="20"/>
      <c r="AV21" s="21"/>
      <c r="AW21" s="22"/>
      <c r="AX21" s="20"/>
      <c r="AY21" s="21"/>
      <c r="AZ21" s="22">
        <v>0</v>
      </c>
      <c r="BA21" s="20"/>
      <c r="BB21" s="21"/>
      <c r="BC21" s="22">
        <v>0</v>
      </c>
      <c r="BD21" s="20"/>
      <c r="BE21" s="21"/>
      <c r="BF21" s="22">
        <v>0</v>
      </c>
      <c r="BG21" s="20"/>
      <c r="BH21" s="21"/>
      <c r="BI21" s="22">
        <v>16.260000000000002</v>
      </c>
      <c r="BJ21" s="20"/>
      <c r="BK21" s="21"/>
    </row>
    <row r="22" spans="1:63" x14ac:dyDescent="0.2">
      <c r="A22" s="12" t="s">
        <v>22</v>
      </c>
      <c r="B22" s="19">
        <v>0</v>
      </c>
      <c r="C22" s="20"/>
      <c r="D22" s="21"/>
      <c r="E22" s="16">
        <v>0</v>
      </c>
      <c r="F22" s="20"/>
      <c r="G22" s="21"/>
      <c r="H22" s="22">
        <v>20</v>
      </c>
      <c r="I22" s="20"/>
      <c r="J22" s="21"/>
      <c r="K22" s="22">
        <v>250</v>
      </c>
      <c r="L22" s="20"/>
      <c r="M22" s="21"/>
      <c r="N22" s="22">
        <v>0</v>
      </c>
      <c r="O22" s="20"/>
      <c r="P22" s="21"/>
      <c r="Q22" s="22">
        <v>0</v>
      </c>
      <c r="R22" s="20"/>
      <c r="S22" s="21"/>
      <c r="T22" s="22">
        <v>100</v>
      </c>
      <c r="U22" s="20"/>
      <c r="V22" s="21"/>
      <c r="W22" s="22">
        <v>0</v>
      </c>
      <c r="X22" s="20"/>
      <c r="Y22" s="21"/>
      <c r="Z22" s="22">
        <f>SUM(20+10.6)</f>
        <v>30.6</v>
      </c>
      <c r="AA22" s="20"/>
      <c r="AB22" s="24">
        <f t="shared" si="4"/>
        <v>30.6</v>
      </c>
      <c r="AC22" s="22">
        <v>100</v>
      </c>
      <c r="AD22" s="20"/>
      <c r="AE22" s="24">
        <f t="shared" si="3"/>
        <v>100</v>
      </c>
      <c r="AG22" s="12" t="s">
        <v>22</v>
      </c>
      <c r="AH22" s="19">
        <v>91.24</v>
      </c>
      <c r="AI22" s="20"/>
      <c r="AJ22" s="21"/>
      <c r="AK22" s="22">
        <v>0</v>
      </c>
      <c r="AL22" s="20"/>
      <c r="AM22" s="21"/>
      <c r="AN22" s="22">
        <v>0</v>
      </c>
      <c r="AO22" s="20"/>
      <c r="AP22" s="21"/>
      <c r="AQ22" s="22">
        <v>42</v>
      </c>
      <c r="AR22" s="20"/>
      <c r="AS22" s="21"/>
      <c r="AT22" s="22">
        <v>139.26</v>
      </c>
      <c r="AU22" s="20"/>
      <c r="AV22" s="21"/>
      <c r="AW22" s="22">
        <v>0</v>
      </c>
      <c r="AX22" s="20"/>
      <c r="AY22" s="21"/>
      <c r="AZ22" s="22">
        <v>215.99</v>
      </c>
      <c r="BA22" s="20"/>
      <c r="BB22" s="21"/>
      <c r="BC22" s="22">
        <v>87.38</v>
      </c>
      <c r="BD22" s="20"/>
      <c r="BE22" s="21"/>
      <c r="BF22" s="22">
        <v>0</v>
      </c>
      <c r="BG22" s="20"/>
      <c r="BH22" s="21"/>
      <c r="BI22" s="22">
        <v>0</v>
      </c>
      <c r="BJ22" s="20"/>
      <c r="BK22" s="21"/>
    </row>
    <row r="23" spans="1:63" x14ac:dyDescent="0.2">
      <c r="A23" s="12" t="s">
        <v>31</v>
      </c>
      <c r="B23" s="19">
        <v>0</v>
      </c>
      <c r="C23" s="20"/>
      <c r="D23" s="21"/>
      <c r="E23" s="16">
        <v>0</v>
      </c>
      <c r="F23" s="20"/>
      <c r="G23" s="21"/>
      <c r="H23" s="22">
        <v>0</v>
      </c>
      <c r="I23" s="20"/>
      <c r="J23" s="21"/>
      <c r="K23" s="22">
        <v>0</v>
      </c>
      <c r="L23" s="20"/>
      <c r="M23" s="21"/>
      <c r="N23" s="22">
        <v>0</v>
      </c>
      <c r="O23" s="20"/>
      <c r="P23" s="21"/>
      <c r="Q23" s="22">
        <v>0</v>
      </c>
      <c r="R23" s="20"/>
      <c r="S23" s="21"/>
      <c r="T23" s="22">
        <v>0</v>
      </c>
      <c r="U23" s="20"/>
      <c r="V23" s="21"/>
      <c r="W23" s="22">
        <v>0</v>
      </c>
      <c r="X23" s="20"/>
      <c r="Y23" s="21"/>
      <c r="Z23" s="22">
        <v>0</v>
      </c>
      <c r="AA23" s="20"/>
      <c r="AB23" s="24">
        <f t="shared" si="4"/>
        <v>0</v>
      </c>
      <c r="AC23" s="22"/>
      <c r="AD23" s="20"/>
      <c r="AE23" s="24">
        <f t="shared" si="3"/>
        <v>0</v>
      </c>
      <c r="AG23" s="12" t="s">
        <v>31</v>
      </c>
      <c r="AH23" s="19">
        <v>0</v>
      </c>
      <c r="AI23" s="20"/>
      <c r="AJ23" s="21"/>
      <c r="AK23" s="22">
        <v>0</v>
      </c>
      <c r="AL23" s="20"/>
      <c r="AM23" s="21"/>
      <c r="AN23" s="22">
        <v>0</v>
      </c>
      <c r="AO23" s="20"/>
      <c r="AP23" s="21"/>
      <c r="AQ23" s="22">
        <v>0</v>
      </c>
      <c r="AR23" s="20"/>
      <c r="AS23" s="21"/>
      <c r="AT23" s="22">
        <v>0</v>
      </c>
      <c r="AU23" s="20"/>
      <c r="AV23" s="21"/>
      <c r="AW23" s="22">
        <v>0</v>
      </c>
      <c r="AX23" s="20"/>
      <c r="AY23" s="21"/>
      <c r="AZ23" s="22">
        <v>0</v>
      </c>
      <c r="BA23" s="20"/>
      <c r="BB23" s="21"/>
      <c r="BC23" s="22">
        <v>0</v>
      </c>
      <c r="BD23" s="20"/>
      <c r="BE23" s="21"/>
      <c r="BF23" s="22">
        <v>0</v>
      </c>
      <c r="BG23" s="20"/>
      <c r="BH23" s="21"/>
      <c r="BI23" s="22">
        <v>0</v>
      </c>
      <c r="BJ23" s="20"/>
      <c r="BK23" s="21"/>
    </row>
    <row r="24" spans="1:63" x14ac:dyDescent="0.2">
      <c r="A24" s="1" t="s">
        <v>32</v>
      </c>
      <c r="B24" s="25">
        <f>SUM(B15:B23)</f>
        <v>255.69999999999996</v>
      </c>
      <c r="C24" s="26">
        <f>SUM(C15:C23)</f>
        <v>0</v>
      </c>
      <c r="D24" s="27"/>
      <c r="E24" s="28">
        <f>SUM(E15:E23)</f>
        <v>211</v>
      </c>
      <c r="F24" s="26">
        <f t="shared" ref="F24:AD24" si="5">SUM(F15:F23)</f>
        <v>0</v>
      </c>
      <c r="G24" s="27"/>
      <c r="H24" s="28">
        <f t="shared" si="5"/>
        <v>218.7</v>
      </c>
      <c r="I24" s="26">
        <f t="shared" si="5"/>
        <v>0</v>
      </c>
      <c r="J24" s="27"/>
      <c r="K24" s="28">
        <f t="shared" si="5"/>
        <v>618.39</v>
      </c>
      <c r="L24" s="26">
        <f t="shared" si="5"/>
        <v>0</v>
      </c>
      <c r="M24" s="27"/>
      <c r="N24" s="28">
        <f t="shared" si="5"/>
        <v>167</v>
      </c>
      <c r="O24" s="26">
        <f t="shared" si="5"/>
        <v>0</v>
      </c>
      <c r="P24" s="27"/>
      <c r="Q24" s="28">
        <f t="shared" si="5"/>
        <v>171</v>
      </c>
      <c r="R24" s="26">
        <f t="shared" si="5"/>
        <v>0</v>
      </c>
      <c r="S24" s="27"/>
      <c r="T24" s="28">
        <f t="shared" si="5"/>
        <v>319.5</v>
      </c>
      <c r="U24" s="26">
        <f t="shared" si="5"/>
        <v>0</v>
      </c>
      <c r="V24" s="27"/>
      <c r="W24" s="28">
        <f t="shared" si="5"/>
        <v>69.599999999999994</v>
      </c>
      <c r="X24" s="26">
        <f t="shared" si="5"/>
        <v>0</v>
      </c>
      <c r="Y24" s="27"/>
      <c r="Z24" s="28">
        <f t="shared" si="5"/>
        <v>251.6</v>
      </c>
      <c r="AA24" s="26">
        <f t="shared" si="5"/>
        <v>6.19</v>
      </c>
      <c r="AB24" s="24">
        <f t="shared" si="4"/>
        <v>257.79000000000002</v>
      </c>
      <c r="AC24" s="28">
        <f>SUM(AC15:AC23)</f>
        <v>283.99</v>
      </c>
      <c r="AD24" s="26">
        <f t="shared" si="5"/>
        <v>0</v>
      </c>
      <c r="AE24" s="24">
        <f t="shared" si="3"/>
        <v>283.99</v>
      </c>
      <c r="AG24" s="1" t="s">
        <v>32</v>
      </c>
      <c r="AH24" s="25">
        <f>SUM(AH15:AH23)</f>
        <v>255.43</v>
      </c>
      <c r="AI24" s="26"/>
      <c r="AJ24" s="27"/>
      <c r="AK24" s="28">
        <f>SUM(AK15:AK23)</f>
        <v>178.71</v>
      </c>
      <c r="AL24" s="26"/>
      <c r="AM24" s="27"/>
      <c r="AN24" s="28">
        <f>SUM(AN15:AN23)</f>
        <v>162.15</v>
      </c>
      <c r="AO24" s="26"/>
      <c r="AP24" s="27"/>
      <c r="AQ24" s="28">
        <f>SUM(AQ15:AQ23)</f>
        <v>411.45</v>
      </c>
      <c r="AR24" s="26"/>
      <c r="AS24" s="27"/>
      <c r="AT24" s="28">
        <f>SUM(AT15:AT23)</f>
        <v>285.36</v>
      </c>
      <c r="AU24" s="26"/>
      <c r="AV24" s="27"/>
      <c r="AW24" s="28">
        <f>SUM(AW15:AW23)</f>
        <v>204.54000000000002</v>
      </c>
      <c r="AX24" s="26"/>
      <c r="AY24" s="27"/>
      <c r="AZ24" s="28">
        <f>SUM(AZ15:AZ23)</f>
        <v>428.15</v>
      </c>
      <c r="BA24" s="26"/>
      <c r="BB24" s="27"/>
      <c r="BC24" s="28">
        <f>SUM(BC15:BC23)</f>
        <v>225.57999999999998</v>
      </c>
      <c r="BD24" s="26"/>
      <c r="BE24" s="27"/>
      <c r="BF24" s="28">
        <f>SUM(BF15:BF23)</f>
        <v>225.55</v>
      </c>
      <c r="BG24" s="26"/>
      <c r="BH24" s="27"/>
      <c r="BI24" s="28">
        <f>SUM(BI15:BI23)</f>
        <v>285.26</v>
      </c>
      <c r="BJ24" s="26"/>
      <c r="BK24" s="27"/>
    </row>
    <row r="25" spans="1:63" x14ac:dyDescent="0.2">
      <c r="A25" s="35"/>
      <c r="B25" s="36"/>
      <c r="C25" s="36"/>
      <c r="D25" s="27"/>
      <c r="E25" s="16"/>
      <c r="F25" s="36"/>
      <c r="G25" s="27"/>
      <c r="H25" s="36"/>
      <c r="I25" s="36"/>
      <c r="J25" s="27"/>
      <c r="K25" s="36"/>
      <c r="L25" s="36"/>
      <c r="M25" s="27"/>
      <c r="N25" s="36"/>
      <c r="O25" s="36"/>
      <c r="P25" s="27"/>
      <c r="Q25" s="36"/>
      <c r="R25" s="36"/>
      <c r="S25" s="27"/>
      <c r="T25" s="36"/>
      <c r="U25" s="36"/>
      <c r="V25" s="27"/>
      <c r="W25" s="36"/>
      <c r="X25" s="36"/>
      <c r="Y25" s="27"/>
      <c r="Z25" s="36"/>
      <c r="AA25" s="36"/>
      <c r="AB25" s="27"/>
      <c r="AC25" s="36"/>
      <c r="AD25" s="36"/>
      <c r="AE25" s="27"/>
      <c r="AG25" s="37"/>
      <c r="AH25" s="38"/>
      <c r="AI25" s="38"/>
      <c r="AJ25" s="27"/>
      <c r="AK25" s="38"/>
      <c r="AL25" s="38"/>
      <c r="AM25" s="27"/>
      <c r="AN25" s="38"/>
      <c r="AO25" s="38"/>
      <c r="AP25" s="27"/>
      <c r="AQ25" s="38"/>
      <c r="AR25" s="38"/>
      <c r="AS25" s="27"/>
      <c r="AT25" s="38"/>
      <c r="AU25" s="38"/>
      <c r="AV25" s="27"/>
      <c r="AW25" s="38"/>
      <c r="AX25" s="38"/>
      <c r="AY25" s="27"/>
      <c r="AZ25" s="38"/>
      <c r="BA25" s="38"/>
      <c r="BB25" s="27"/>
      <c r="BC25" s="38"/>
      <c r="BD25" s="38"/>
      <c r="BE25" s="27"/>
      <c r="BF25" s="38"/>
      <c r="BG25" s="38"/>
      <c r="BH25" s="27"/>
      <c r="BI25" s="38"/>
      <c r="BJ25" s="38"/>
      <c r="BK25" s="27"/>
    </row>
    <row r="26" spans="1:63" x14ac:dyDescent="0.2">
      <c r="A26" s="1" t="s">
        <v>33</v>
      </c>
      <c r="B26" s="25">
        <f>B12-B24</f>
        <v>334.61000000000013</v>
      </c>
      <c r="C26" s="26">
        <f t="shared" ref="C26:AD26" si="6">C12-C24</f>
        <v>0</v>
      </c>
      <c r="D26" s="27"/>
      <c r="E26" s="28">
        <f t="shared" si="6"/>
        <v>333.59000000000003</v>
      </c>
      <c r="F26" s="26">
        <f t="shared" si="6"/>
        <v>0</v>
      </c>
      <c r="G26" s="27"/>
      <c r="H26" s="28">
        <f t="shared" si="6"/>
        <v>454.28000000000003</v>
      </c>
      <c r="I26" s="26">
        <f t="shared" si="6"/>
        <v>0</v>
      </c>
      <c r="J26" s="27"/>
      <c r="K26" s="28">
        <f t="shared" si="6"/>
        <v>187.99000000000012</v>
      </c>
      <c r="L26" s="26">
        <f t="shared" si="6"/>
        <v>0</v>
      </c>
      <c r="M26" s="27"/>
      <c r="N26" s="28">
        <f t="shared" si="6"/>
        <v>595.04</v>
      </c>
      <c r="O26" s="26">
        <f t="shared" si="6"/>
        <v>0</v>
      </c>
      <c r="P26" s="27"/>
      <c r="Q26" s="28">
        <f t="shared" si="6"/>
        <v>358.96000000000004</v>
      </c>
      <c r="R26" s="26">
        <f t="shared" si="6"/>
        <v>0</v>
      </c>
      <c r="S26" s="27"/>
      <c r="T26" s="28">
        <f t="shared" si="6"/>
        <v>380.53</v>
      </c>
      <c r="U26" s="26">
        <f t="shared" si="6"/>
        <v>0</v>
      </c>
      <c r="V26" s="27"/>
      <c r="W26" s="28">
        <f t="shared" si="6"/>
        <v>527.64999999999986</v>
      </c>
      <c r="X26" s="26">
        <f t="shared" si="6"/>
        <v>0</v>
      </c>
      <c r="Y26" s="27"/>
      <c r="Z26" s="28">
        <f t="shared" si="6"/>
        <v>411.78</v>
      </c>
      <c r="AA26" s="26">
        <f t="shared" si="6"/>
        <v>75.92</v>
      </c>
      <c r="AB26" s="24">
        <f>SUM(Z26+AA26)</f>
        <v>487.7</v>
      </c>
      <c r="AC26" s="28">
        <f>AC12-AC24</f>
        <v>227.91999999999996</v>
      </c>
      <c r="AD26" s="26">
        <f t="shared" si="6"/>
        <v>68</v>
      </c>
      <c r="AE26" s="24">
        <f t="shared" si="3"/>
        <v>295.91999999999996</v>
      </c>
      <c r="AG26" s="1" t="s">
        <v>33</v>
      </c>
      <c r="AH26" s="25">
        <f>AH12-AH24</f>
        <v>481.36999999999995</v>
      </c>
      <c r="AI26" s="26"/>
      <c r="AJ26" s="27"/>
      <c r="AK26" s="28">
        <f>AK12-AK24</f>
        <v>328.53999999999996</v>
      </c>
      <c r="AL26" s="26"/>
      <c r="AM26" s="27"/>
      <c r="AN26" s="28">
        <f>AN12-AN24</f>
        <v>380.43000000000006</v>
      </c>
      <c r="AO26" s="26"/>
      <c r="AP26" s="27"/>
      <c r="AQ26" s="28">
        <f>AQ12-AQ24</f>
        <v>318.18999999999988</v>
      </c>
      <c r="AR26" s="26"/>
      <c r="AS26" s="27"/>
      <c r="AT26" s="28">
        <f>AT12-AT24</f>
        <v>520.88</v>
      </c>
      <c r="AU26" s="26"/>
      <c r="AV26" s="27"/>
      <c r="AW26" s="28">
        <f>AW12-AW24</f>
        <v>253.08999999999997</v>
      </c>
      <c r="AX26" s="26"/>
      <c r="AY26" s="27"/>
      <c r="AZ26" s="28">
        <f>AZ12-AZ24</f>
        <v>145.53999999999996</v>
      </c>
      <c r="BA26" s="26"/>
      <c r="BB26" s="27"/>
      <c r="BC26" s="28">
        <f>BC12-BC24</f>
        <v>196.38</v>
      </c>
      <c r="BD26" s="26"/>
      <c r="BE26" s="27"/>
      <c r="BF26" s="28">
        <f>BF12-BF24</f>
        <v>261.64</v>
      </c>
      <c r="BG26" s="26"/>
      <c r="BH26" s="27"/>
      <c r="BI26" s="28">
        <f>BI12-BI24</f>
        <v>304.63</v>
      </c>
      <c r="BJ26" s="26"/>
      <c r="BK26" s="27"/>
    </row>
    <row r="27" spans="1:63" x14ac:dyDescent="0.2">
      <c r="A27" s="29"/>
      <c r="B27" s="30"/>
      <c r="C27" s="30"/>
      <c r="D27" s="21"/>
      <c r="E27" s="16"/>
      <c r="F27" s="30"/>
      <c r="G27" s="21"/>
      <c r="H27" s="30"/>
      <c r="I27" s="30"/>
      <c r="J27" s="21"/>
      <c r="K27" s="30"/>
      <c r="L27" s="30"/>
      <c r="M27" s="21"/>
      <c r="N27" s="30"/>
      <c r="O27" s="30"/>
      <c r="P27" s="21"/>
      <c r="Q27" s="30"/>
      <c r="R27" s="30"/>
      <c r="S27" s="21"/>
      <c r="T27" s="30"/>
      <c r="U27" s="30"/>
      <c r="V27" s="21"/>
      <c r="W27" s="30"/>
      <c r="X27" s="30"/>
      <c r="Y27" s="21"/>
      <c r="Z27" s="30"/>
      <c r="AA27" s="30"/>
      <c r="AB27" s="21"/>
      <c r="AC27" s="30"/>
      <c r="AD27" s="30"/>
      <c r="AE27" s="27"/>
      <c r="AG27" s="31"/>
      <c r="AH27" s="32"/>
      <c r="AI27" s="32"/>
      <c r="AJ27" s="21"/>
      <c r="AK27" s="32"/>
      <c r="AL27" s="32"/>
      <c r="AM27" s="21"/>
      <c r="AN27" s="32"/>
      <c r="AO27" s="32"/>
      <c r="AP27" s="21"/>
      <c r="AQ27" s="32"/>
      <c r="AR27" s="32"/>
      <c r="AS27" s="21"/>
      <c r="AT27" s="32"/>
      <c r="AU27" s="32"/>
      <c r="AV27" s="21"/>
      <c r="AW27" s="32"/>
      <c r="AX27" s="32"/>
      <c r="AY27" s="21"/>
      <c r="AZ27" s="32"/>
      <c r="BA27" s="32"/>
      <c r="BB27" s="21"/>
      <c r="BC27" s="32"/>
      <c r="BD27" s="32"/>
      <c r="BE27" s="21"/>
      <c r="BF27" s="32"/>
      <c r="BG27" s="32"/>
      <c r="BH27" s="21"/>
      <c r="BI27" s="32"/>
      <c r="BJ27" s="32"/>
      <c r="BK27" s="21"/>
    </row>
    <row r="28" spans="1:63" x14ac:dyDescent="0.2">
      <c r="A28" s="1" t="s">
        <v>34</v>
      </c>
      <c r="B28" s="25"/>
      <c r="C28" s="26"/>
      <c r="D28" s="27"/>
      <c r="E28" s="16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  <c r="X28" s="26"/>
      <c r="Y28" s="27"/>
      <c r="Z28" s="28"/>
      <c r="AA28" s="26"/>
      <c r="AB28" s="27"/>
      <c r="AC28" s="28"/>
      <c r="AD28" s="26"/>
      <c r="AE28" s="27"/>
      <c r="AG28" s="1" t="s">
        <v>34</v>
      </c>
      <c r="AH28" s="25"/>
      <c r="AI28" s="26"/>
      <c r="AJ28" s="27"/>
      <c r="AK28" s="28"/>
      <c r="AL28" s="26"/>
      <c r="AM28" s="27"/>
      <c r="AN28" s="28"/>
      <c r="AO28" s="26"/>
      <c r="AP28" s="27"/>
      <c r="AQ28" s="28"/>
      <c r="AR28" s="26"/>
      <c r="AS28" s="27"/>
      <c r="AT28" s="28"/>
      <c r="AU28" s="26"/>
      <c r="AV28" s="27"/>
      <c r="AW28" s="28"/>
      <c r="AX28" s="26"/>
      <c r="AY28" s="27"/>
      <c r="AZ28" s="28"/>
      <c r="BA28" s="26"/>
      <c r="BB28" s="27"/>
      <c r="BC28" s="28"/>
      <c r="BD28" s="26"/>
      <c r="BE28" s="27"/>
      <c r="BF28" s="28"/>
      <c r="BG28" s="26"/>
      <c r="BH28" s="27"/>
      <c r="BI28" s="28"/>
      <c r="BJ28" s="26"/>
      <c r="BK28" s="27"/>
    </row>
    <row r="29" spans="1:63" x14ac:dyDescent="0.2">
      <c r="A29" s="12" t="s">
        <v>35</v>
      </c>
      <c r="B29" s="19">
        <f>B26*0.4</f>
        <v>133.84400000000005</v>
      </c>
      <c r="C29" s="20"/>
      <c r="D29" s="21"/>
      <c r="E29" s="22">
        <f>E26*0.4</f>
        <v>133.43600000000001</v>
      </c>
      <c r="F29" s="20"/>
      <c r="G29" s="21"/>
      <c r="H29" s="22">
        <f>H26*0.4</f>
        <v>181.71200000000002</v>
      </c>
      <c r="I29" s="20"/>
      <c r="J29" s="21"/>
      <c r="K29" s="22">
        <f>K26*0.4</f>
        <v>75.196000000000055</v>
      </c>
      <c r="L29" s="20"/>
      <c r="M29" s="21"/>
      <c r="N29" s="22">
        <f>N26*0.4</f>
        <v>238.01599999999999</v>
      </c>
      <c r="O29" s="20"/>
      <c r="P29" s="21"/>
      <c r="Q29" s="22">
        <f>Q26*0.4</f>
        <v>143.58400000000003</v>
      </c>
      <c r="R29" s="20"/>
      <c r="S29" s="21"/>
      <c r="T29" s="22">
        <f>T26*0.4</f>
        <v>152.21199999999999</v>
      </c>
      <c r="U29" s="20"/>
      <c r="V29" s="21"/>
      <c r="W29" s="22">
        <f>W26*0.4</f>
        <v>211.05999999999995</v>
      </c>
      <c r="X29" s="20"/>
      <c r="Y29" s="21"/>
      <c r="Z29" s="39">
        <f>Z26*0.4</f>
        <v>164.71199999999999</v>
      </c>
      <c r="AA29" s="40">
        <f>AA26*0.4</f>
        <v>30.368000000000002</v>
      </c>
      <c r="AB29" s="24">
        <f>SUM(AA29+Z29)</f>
        <v>195.07999999999998</v>
      </c>
      <c r="AC29" s="22">
        <f>AC26*0.4</f>
        <v>91.167999999999992</v>
      </c>
      <c r="AD29" s="20">
        <f>AD26*0.4</f>
        <v>27.200000000000003</v>
      </c>
      <c r="AE29" s="24">
        <f t="shared" si="3"/>
        <v>118.36799999999999</v>
      </c>
      <c r="AG29" s="12" t="s">
        <v>35</v>
      </c>
      <c r="AH29" s="19">
        <f>AH26*0.4</f>
        <v>192.548</v>
      </c>
      <c r="AI29" s="20"/>
      <c r="AJ29" s="21"/>
      <c r="AK29" s="22">
        <f>AK26*0.4</f>
        <v>131.416</v>
      </c>
      <c r="AL29" s="20"/>
      <c r="AM29" s="21"/>
      <c r="AN29" s="22">
        <f>AN26*0.4</f>
        <v>152.17200000000003</v>
      </c>
      <c r="AO29" s="20"/>
      <c r="AP29" s="21"/>
      <c r="AQ29" s="22">
        <f>AQ26*0.4</f>
        <v>127.27599999999995</v>
      </c>
      <c r="AR29" s="20"/>
      <c r="AS29" s="21"/>
      <c r="AT29" s="22">
        <f>AT26*0.4</f>
        <v>208.352</v>
      </c>
      <c r="AU29" s="20"/>
      <c r="AV29" s="21"/>
      <c r="AW29" s="22">
        <f>AW26*0.4</f>
        <v>101.23599999999999</v>
      </c>
      <c r="AX29" s="20"/>
      <c r="AY29" s="21"/>
      <c r="AZ29" s="22">
        <f>AZ26*0.4</f>
        <v>58.215999999999987</v>
      </c>
      <c r="BA29" s="20"/>
      <c r="BB29" s="21"/>
      <c r="BC29" s="22">
        <f>BC26*0.4</f>
        <v>78.552000000000007</v>
      </c>
      <c r="BD29" s="20"/>
      <c r="BE29" s="21"/>
      <c r="BF29" s="22">
        <f>BF26*0.4</f>
        <v>104.65600000000001</v>
      </c>
      <c r="BG29" s="20"/>
      <c r="BH29" s="21"/>
      <c r="BI29" s="22">
        <f>BI26*0.4</f>
        <v>121.852</v>
      </c>
      <c r="BJ29" s="20"/>
      <c r="BK29" s="21"/>
    </row>
    <row r="30" spans="1:63" x14ac:dyDescent="0.2">
      <c r="A30" s="41" t="s">
        <v>36</v>
      </c>
      <c r="B30" s="42">
        <f>B26*0.6*0.5</f>
        <v>100.38300000000004</v>
      </c>
      <c r="C30" s="43"/>
      <c r="D30" s="44"/>
      <c r="E30" s="23">
        <f>E26*0.6*0.5</f>
        <v>100.07700000000001</v>
      </c>
      <c r="F30" s="43"/>
      <c r="G30" s="44"/>
      <c r="H30" s="23">
        <f>H26*0.6*0.5</f>
        <v>136.28399999999999</v>
      </c>
      <c r="I30" s="43"/>
      <c r="J30" s="44"/>
      <c r="K30" s="23">
        <f>K26*0.6*0.5</f>
        <v>56.397000000000034</v>
      </c>
      <c r="L30" s="43"/>
      <c r="M30" s="44"/>
      <c r="N30" s="23">
        <f>N26*0.6*0.5</f>
        <v>178.51199999999997</v>
      </c>
      <c r="O30" s="43"/>
      <c r="P30" s="44"/>
      <c r="Q30" s="23">
        <f>Q26*0.6*0.5</f>
        <v>107.688</v>
      </c>
      <c r="R30" s="43"/>
      <c r="S30" s="44"/>
      <c r="T30" s="23">
        <f>T26*0.6*0.5</f>
        <v>114.15899999999999</v>
      </c>
      <c r="U30" s="43"/>
      <c r="V30" s="44"/>
      <c r="W30" s="23">
        <f>W26*0.6*0.5</f>
        <v>158.29499999999996</v>
      </c>
      <c r="X30" s="43"/>
      <c r="Y30" s="44"/>
      <c r="Z30" s="47">
        <f>(AB26)*0.6*0.5</f>
        <v>146.31</v>
      </c>
      <c r="AA30" s="48"/>
      <c r="AB30" s="45"/>
      <c r="AC30" s="47">
        <f>(AC26+AD26)*0.6*0.5</f>
        <v>88.775999999999982</v>
      </c>
      <c r="AD30" s="48"/>
      <c r="AE30" s="45"/>
      <c r="AG30" s="41" t="s">
        <v>36</v>
      </c>
      <c r="AH30" s="42">
        <f>AH26*0.6*0.5</f>
        <v>144.41099999999997</v>
      </c>
      <c r="AI30" s="43"/>
      <c r="AJ30" s="44"/>
      <c r="AK30" s="23">
        <f>AK26*0.6*0.5</f>
        <v>98.561999999999983</v>
      </c>
      <c r="AL30" s="43"/>
      <c r="AM30" s="44"/>
      <c r="AN30" s="23">
        <f>AN26*0.6*0.5</f>
        <v>114.12900000000002</v>
      </c>
      <c r="AO30" s="43"/>
      <c r="AP30" s="44"/>
      <c r="AQ30" s="23">
        <f>AQ26*0.6*0.5</f>
        <v>95.456999999999965</v>
      </c>
      <c r="AR30" s="43"/>
      <c r="AS30" s="44"/>
      <c r="AT30" s="23">
        <f>AT26*0.6*0.5</f>
        <v>156.26399999999998</v>
      </c>
      <c r="AU30" s="43"/>
      <c r="AV30" s="44"/>
      <c r="AW30" s="23">
        <f>AW26*0.6*0.5</f>
        <v>75.926999999999992</v>
      </c>
      <c r="AX30" s="43"/>
      <c r="AY30" s="44"/>
      <c r="AZ30" s="23">
        <f>AZ26*0.6*0.5</f>
        <v>43.661999999999985</v>
      </c>
      <c r="BA30" s="43"/>
      <c r="BB30" s="44"/>
      <c r="BC30" s="23">
        <f>BC26*0.6*0.5</f>
        <v>58.913999999999994</v>
      </c>
      <c r="BD30" s="43"/>
      <c r="BE30" s="44"/>
      <c r="BF30" s="23">
        <f>BF26*0.6*0.5</f>
        <v>78.49199999999999</v>
      </c>
      <c r="BG30" s="43"/>
      <c r="BH30" s="44"/>
      <c r="BI30" s="23">
        <f>BI26*0.6*0.5</f>
        <v>91.388999999999996</v>
      </c>
      <c r="BJ30" s="43"/>
      <c r="BK30" s="44"/>
    </row>
    <row r="31" spans="1:63" x14ac:dyDescent="0.2">
      <c r="A31" s="41" t="s">
        <v>37</v>
      </c>
      <c r="B31" s="42">
        <f>B26*0.6*0.3</f>
        <v>60.229800000000019</v>
      </c>
      <c r="C31" s="43"/>
      <c r="D31" s="44"/>
      <c r="E31" s="23">
        <f>E26*0.6*0.3</f>
        <v>60.046200000000006</v>
      </c>
      <c r="F31" s="43"/>
      <c r="G31" s="44"/>
      <c r="H31" s="23">
        <f>H26*0.6*0.3</f>
        <v>81.770399999999995</v>
      </c>
      <c r="I31" s="43"/>
      <c r="J31" s="44"/>
      <c r="K31" s="23">
        <f>K26*0.6*0.3</f>
        <v>33.838200000000022</v>
      </c>
      <c r="L31" s="43"/>
      <c r="M31" s="44"/>
      <c r="N31" s="23">
        <f>N26*0.6*0.3</f>
        <v>107.10719999999998</v>
      </c>
      <c r="O31" s="43"/>
      <c r="P31" s="44"/>
      <c r="Q31" s="23">
        <f>Q26*0.6*0.3</f>
        <v>64.612799999999993</v>
      </c>
      <c r="R31" s="43"/>
      <c r="S31" s="44"/>
      <c r="T31" s="23">
        <f>T26*0.6*0.3</f>
        <v>68.495399999999989</v>
      </c>
      <c r="U31" s="43"/>
      <c r="V31" s="44"/>
      <c r="W31" s="23">
        <f>W26*0.6*0.3</f>
        <v>94.976999999999975</v>
      </c>
      <c r="X31" s="43"/>
      <c r="Y31" s="44"/>
      <c r="Z31" s="47">
        <f>(AB26)*0.6*0.3</f>
        <v>87.786000000000001</v>
      </c>
      <c r="AA31" s="48"/>
      <c r="AB31" s="45"/>
      <c r="AC31" s="47">
        <f>(AC26+AD26)*0.6*0.3</f>
        <v>53.265599999999985</v>
      </c>
      <c r="AD31" s="48"/>
      <c r="AE31" s="45"/>
      <c r="AG31" s="41" t="s">
        <v>37</v>
      </c>
      <c r="AH31" s="42">
        <f>AH26*0.6*0.3</f>
        <v>86.646599999999978</v>
      </c>
      <c r="AI31" s="43"/>
      <c r="AJ31" s="44"/>
      <c r="AK31" s="23">
        <f>AK26*0.6*0.3</f>
        <v>59.137199999999986</v>
      </c>
      <c r="AL31" s="43"/>
      <c r="AM31" s="44"/>
      <c r="AN31" s="23">
        <f>AN26*0.6*0.3</f>
        <v>68.477400000000003</v>
      </c>
      <c r="AO31" s="43"/>
      <c r="AP31" s="44"/>
      <c r="AQ31" s="23">
        <f>AQ26*0.6*0.3</f>
        <v>57.274199999999979</v>
      </c>
      <c r="AR31" s="43"/>
      <c r="AS31" s="44"/>
      <c r="AT31" s="23">
        <f>AT26*0.6*0.3</f>
        <v>93.75839999999998</v>
      </c>
      <c r="AU31" s="43"/>
      <c r="AV31" s="44"/>
      <c r="AW31" s="23">
        <f>AW26*0.6*0.3</f>
        <v>45.556199999999997</v>
      </c>
      <c r="AX31" s="43"/>
      <c r="AY31" s="44"/>
      <c r="AZ31" s="23">
        <f>AZ26*0.6*0.3</f>
        <v>26.197199999999992</v>
      </c>
      <c r="BA31" s="43"/>
      <c r="BB31" s="44"/>
      <c r="BC31" s="23">
        <f>BC26*0.6*0.3</f>
        <v>35.348399999999998</v>
      </c>
      <c r="BD31" s="43"/>
      <c r="BE31" s="44"/>
      <c r="BF31" s="23">
        <f>BF26*0.6*0.3</f>
        <v>47.095199999999991</v>
      </c>
      <c r="BG31" s="43"/>
      <c r="BH31" s="44"/>
      <c r="BI31" s="23">
        <f>BI26*0.6*0.3</f>
        <v>54.833399999999997</v>
      </c>
      <c r="BJ31" s="43"/>
      <c r="BK31" s="44"/>
    </row>
    <row r="32" spans="1:63" x14ac:dyDescent="0.2">
      <c r="A32" s="41" t="s">
        <v>38</v>
      </c>
      <c r="B32" s="42">
        <f>B26*0.6*0.15</f>
        <v>30.114900000000009</v>
      </c>
      <c r="C32" s="43"/>
      <c r="D32" s="44"/>
      <c r="E32" s="23">
        <f>E26*0.6*0.15</f>
        <v>30.023100000000003</v>
      </c>
      <c r="F32" s="43"/>
      <c r="G32" s="44"/>
      <c r="H32" s="23">
        <f>H26*0.6*0.15</f>
        <v>40.885199999999998</v>
      </c>
      <c r="I32" s="43"/>
      <c r="J32" s="44"/>
      <c r="K32" s="23">
        <f>K26*0.6*0.15</f>
        <v>16.919100000000011</v>
      </c>
      <c r="L32" s="43"/>
      <c r="M32" s="44"/>
      <c r="N32" s="23">
        <f>N26*0.6*0.15</f>
        <v>53.553599999999989</v>
      </c>
      <c r="O32" s="43"/>
      <c r="P32" s="44"/>
      <c r="Q32" s="23">
        <f>Q26*0.6*0.15</f>
        <v>32.306399999999996</v>
      </c>
      <c r="R32" s="43"/>
      <c r="S32" s="44"/>
      <c r="T32" s="23">
        <f>T26*0.6*0.15</f>
        <v>34.247699999999995</v>
      </c>
      <c r="U32" s="43"/>
      <c r="V32" s="44"/>
      <c r="W32" s="23">
        <f>W26*0.6*0.15</f>
        <v>47.488499999999988</v>
      </c>
      <c r="X32" s="43"/>
      <c r="Y32" s="44"/>
      <c r="Z32" s="47">
        <f>(AB26)*0.6*0.15</f>
        <v>43.893000000000001</v>
      </c>
      <c r="AA32" s="48"/>
      <c r="AB32" s="45"/>
      <c r="AC32" s="47">
        <f>(AC26+AD26)*0.6*0.15</f>
        <v>26.632799999999992</v>
      </c>
      <c r="AD32" s="48"/>
      <c r="AE32" s="45"/>
      <c r="AG32" s="41" t="s">
        <v>38</v>
      </c>
      <c r="AH32" s="42">
        <f>+AH26*0.6*0.15</f>
        <v>43.323299999999989</v>
      </c>
      <c r="AI32" s="43"/>
      <c r="AJ32" s="44"/>
      <c r="AK32" s="23">
        <f>+AK26*0.6*0.15</f>
        <v>29.568599999999993</v>
      </c>
      <c r="AL32" s="43"/>
      <c r="AM32" s="44"/>
      <c r="AN32" s="23">
        <f>+AN26*0.6*0.15</f>
        <v>34.238700000000001</v>
      </c>
      <c r="AO32" s="43"/>
      <c r="AP32" s="44"/>
      <c r="AQ32" s="23">
        <f>+AQ26*0.6*0.15</f>
        <v>28.63709999999999</v>
      </c>
      <c r="AR32" s="43"/>
      <c r="AS32" s="44"/>
      <c r="AT32" s="23">
        <f>+AT26*0.6*0.15</f>
        <v>46.87919999999999</v>
      </c>
      <c r="AU32" s="43"/>
      <c r="AV32" s="44"/>
      <c r="AW32" s="23">
        <f>+AW26*0.6*0.15</f>
        <v>22.778099999999998</v>
      </c>
      <c r="AX32" s="43"/>
      <c r="AY32" s="44"/>
      <c r="AZ32" s="23">
        <f>+AZ26*0.6*0.15</f>
        <v>13.098599999999996</v>
      </c>
      <c r="BA32" s="43"/>
      <c r="BB32" s="44"/>
      <c r="BC32" s="23">
        <f>+BC26*0.6*0.15</f>
        <v>17.674199999999999</v>
      </c>
      <c r="BD32" s="43"/>
      <c r="BE32" s="44"/>
      <c r="BF32" s="23">
        <f>+BF26*0.6*0.15</f>
        <v>23.547599999999996</v>
      </c>
      <c r="BG32" s="43"/>
      <c r="BH32" s="44"/>
      <c r="BI32" s="23">
        <f>+BI26*0.6*0.15</f>
        <v>27.416699999999999</v>
      </c>
      <c r="BJ32" s="43"/>
      <c r="BK32" s="44"/>
    </row>
    <row r="33" spans="1:63" x14ac:dyDescent="0.2">
      <c r="A33" s="41" t="s">
        <v>39</v>
      </c>
      <c r="B33" s="42">
        <f>B26*0.6*0.05</f>
        <v>10.038300000000005</v>
      </c>
      <c r="C33" s="43"/>
      <c r="D33" s="44"/>
      <c r="E33" s="23">
        <f>E26*0.6*0.05</f>
        <v>10.007700000000002</v>
      </c>
      <c r="F33" s="43"/>
      <c r="G33" s="44"/>
      <c r="H33" s="23">
        <f>H26*0.6*0.05</f>
        <v>13.628399999999999</v>
      </c>
      <c r="I33" s="43"/>
      <c r="J33" s="44"/>
      <c r="K33" s="23">
        <f>K26*0.6*0.05</f>
        <v>5.6397000000000039</v>
      </c>
      <c r="L33" s="43"/>
      <c r="M33" s="44"/>
      <c r="N33" s="23">
        <f>N26*0.6*0.05</f>
        <v>17.851199999999999</v>
      </c>
      <c r="O33" s="43"/>
      <c r="P33" s="44"/>
      <c r="Q33" s="23">
        <f>Q26*0.6*0.05</f>
        <v>10.768800000000001</v>
      </c>
      <c r="R33" s="43"/>
      <c r="S33" s="44"/>
      <c r="T33" s="23">
        <f>T26*0.6*0.05</f>
        <v>11.415900000000001</v>
      </c>
      <c r="U33" s="43"/>
      <c r="V33" s="44"/>
      <c r="W33" s="23">
        <f>W26*0.6*0.05</f>
        <v>15.829499999999996</v>
      </c>
      <c r="X33" s="43"/>
      <c r="Y33" s="44"/>
      <c r="Z33" s="47">
        <f>(AB26)*0.6*0.05</f>
        <v>14.631</v>
      </c>
      <c r="AA33" s="48"/>
      <c r="AB33" s="45"/>
      <c r="AC33" s="47">
        <f>(AC26+AD26)*0.6*0.05</f>
        <v>8.8775999999999993</v>
      </c>
      <c r="AD33" s="48"/>
      <c r="AE33" s="45"/>
      <c r="AG33" s="41" t="s">
        <v>39</v>
      </c>
      <c r="AH33" s="42">
        <f>AH26*0.6*0.05</f>
        <v>14.441099999999999</v>
      </c>
      <c r="AI33" s="43"/>
      <c r="AJ33" s="44"/>
      <c r="AK33" s="23">
        <f>AK26*0.6*0.05</f>
        <v>9.8561999999999994</v>
      </c>
      <c r="AL33" s="43"/>
      <c r="AM33" s="44"/>
      <c r="AN33" s="23">
        <f>AN26*0.6*0.05</f>
        <v>11.412900000000002</v>
      </c>
      <c r="AO33" s="43"/>
      <c r="AP33" s="44"/>
      <c r="AQ33" s="23">
        <f>AQ26*0.6*0.05</f>
        <v>9.5456999999999965</v>
      </c>
      <c r="AR33" s="43"/>
      <c r="AS33" s="44"/>
      <c r="AT33" s="23">
        <f>AT26*0.6*0.05</f>
        <v>15.626399999999999</v>
      </c>
      <c r="AU33" s="43"/>
      <c r="AV33" s="44"/>
      <c r="AW33" s="23">
        <f>AW26*0.6*0.05</f>
        <v>7.5926999999999998</v>
      </c>
      <c r="AX33" s="43"/>
      <c r="AY33" s="44"/>
      <c r="AZ33" s="23">
        <f>AZ26*0.6*0.05</f>
        <v>4.3661999999999983</v>
      </c>
      <c r="BA33" s="43"/>
      <c r="BB33" s="44"/>
      <c r="BC33" s="23">
        <f>BC26*0.6*0.05</f>
        <v>5.8914</v>
      </c>
      <c r="BD33" s="43"/>
      <c r="BE33" s="44"/>
      <c r="BF33" s="23">
        <f>BF26*0.6*0.05</f>
        <v>7.8491999999999997</v>
      </c>
      <c r="BG33" s="43"/>
      <c r="BH33" s="44"/>
      <c r="BI33" s="23">
        <f>BI26*0.6*0.05</f>
        <v>9.1388999999999996</v>
      </c>
      <c r="BJ33" s="43"/>
      <c r="BK33" s="44"/>
    </row>
    <row r="34" spans="1:63" x14ac:dyDescent="0.2">
      <c r="A34" s="1" t="s">
        <v>40</v>
      </c>
      <c r="B34" s="25">
        <f>SUM(B29:B33)</f>
        <v>334.61000000000013</v>
      </c>
      <c r="C34" s="26">
        <f>SUM(C29:C33)</f>
        <v>0</v>
      </c>
      <c r="D34" s="27"/>
      <c r="E34" s="28">
        <f>SUM(E29:E33)</f>
        <v>333.59000000000003</v>
      </c>
      <c r="F34" s="26">
        <f>SUM(F29:F33)</f>
        <v>0</v>
      </c>
      <c r="G34" s="27"/>
      <c r="H34" s="28">
        <f>SUM(H29:H33)</f>
        <v>454.28</v>
      </c>
      <c r="I34" s="26">
        <f>SUM(I29:I33)</f>
        <v>0</v>
      </c>
      <c r="J34" s="27"/>
      <c r="K34" s="28">
        <f>SUM(K29:K33)</f>
        <v>187.99000000000012</v>
      </c>
      <c r="L34" s="26">
        <f>SUM(L29:L33)</f>
        <v>0</v>
      </c>
      <c r="M34" s="27"/>
      <c r="N34" s="28">
        <f>SUM(N29:N33)</f>
        <v>595.03999999999985</v>
      </c>
      <c r="O34" s="26">
        <f>SUM(O29:O33)</f>
        <v>0</v>
      </c>
      <c r="P34" s="27"/>
      <c r="Q34" s="28">
        <f>SUM(Q29:Q33)</f>
        <v>358.96000000000004</v>
      </c>
      <c r="R34" s="26">
        <f>SUM(R29:R33)</f>
        <v>0</v>
      </c>
      <c r="S34" s="27"/>
      <c r="T34" s="28">
        <f>SUM(T29:T33)</f>
        <v>380.53000000000003</v>
      </c>
      <c r="U34" s="26">
        <f>SUM(U29:U33)</f>
        <v>0</v>
      </c>
      <c r="V34" s="27"/>
      <c r="W34" s="28">
        <f>SUM(W29:W33)</f>
        <v>527.64999999999986</v>
      </c>
      <c r="X34" s="26">
        <f>SUM(X29:X33)</f>
        <v>0</v>
      </c>
      <c r="Y34" s="27"/>
      <c r="Z34" s="49">
        <f>SUM(AB29+Z30+Z31+Z32+Z33)</f>
        <v>487.69999999999993</v>
      </c>
      <c r="AA34" s="50"/>
      <c r="AB34" s="6"/>
      <c r="AC34" s="49">
        <f>SUM(AC29+AD29+AC30+AC31+AC32+AC33)</f>
        <v>295.9199999999999</v>
      </c>
      <c r="AD34" s="50"/>
      <c r="AE34" s="6"/>
      <c r="AG34" s="1" t="s">
        <v>40</v>
      </c>
      <c r="AH34" s="25">
        <f>SUM(AH29:AH33)</f>
        <v>481.36999999999989</v>
      </c>
      <c r="AI34" s="26"/>
      <c r="AJ34" s="27"/>
      <c r="AK34" s="28">
        <f>SUM(AK29:AK33)</f>
        <v>328.53999999999996</v>
      </c>
      <c r="AL34" s="26"/>
      <c r="AM34" s="27"/>
      <c r="AN34" s="28">
        <f>SUM(AN29:AN33)</f>
        <v>380.43</v>
      </c>
      <c r="AO34" s="26"/>
      <c r="AP34" s="27"/>
      <c r="AQ34" s="28">
        <f>SUM(AQ29:AQ33)</f>
        <v>318.18999999999988</v>
      </c>
      <c r="AR34" s="26"/>
      <c r="AS34" s="27"/>
      <c r="AT34" s="28">
        <f>SUM(AT29:AT33)</f>
        <v>520.88</v>
      </c>
      <c r="AU34" s="26"/>
      <c r="AV34" s="27"/>
      <c r="AW34" s="28">
        <f>SUM(AW29:AW33)</f>
        <v>253.08999999999997</v>
      </c>
      <c r="AX34" s="26"/>
      <c r="AY34" s="27"/>
      <c r="AZ34" s="28">
        <f>SUM(AZ29:AZ33)</f>
        <v>145.53999999999996</v>
      </c>
      <c r="BA34" s="26"/>
      <c r="BB34" s="27"/>
      <c r="BC34" s="28">
        <f>SUM(BC29:BC33)</f>
        <v>196.38000000000002</v>
      </c>
      <c r="BD34" s="26"/>
      <c r="BE34" s="27"/>
      <c r="BF34" s="28">
        <f>SUM(BF29:BF33)</f>
        <v>261.64</v>
      </c>
      <c r="BG34" s="26"/>
      <c r="BH34" s="27"/>
      <c r="BI34" s="28">
        <f>SUM(BI29:BI33)</f>
        <v>304.62999999999994</v>
      </c>
      <c r="BJ34" s="26"/>
      <c r="BK34" s="27"/>
    </row>
    <row r="35" spans="1:63" x14ac:dyDescent="0.2">
      <c r="A35" s="29"/>
      <c r="B35" s="34"/>
      <c r="C35" s="34"/>
      <c r="D35" s="15"/>
      <c r="E35" s="34"/>
      <c r="F35" s="34"/>
      <c r="G35" s="15"/>
      <c r="H35" s="34"/>
      <c r="I35" s="34"/>
      <c r="J35" s="15"/>
      <c r="K35" s="34"/>
      <c r="L35" s="34"/>
      <c r="M35" s="15"/>
      <c r="N35" s="34"/>
      <c r="O35" s="34"/>
      <c r="P35" s="15"/>
      <c r="Q35" s="34"/>
      <c r="R35" s="34"/>
      <c r="S35" s="15"/>
      <c r="T35" s="34"/>
      <c r="U35" s="34"/>
      <c r="V35" s="15"/>
      <c r="W35" s="34"/>
      <c r="X35" s="34"/>
      <c r="Y35" s="15"/>
      <c r="Z35" s="34"/>
      <c r="AA35" s="34"/>
      <c r="AB35" s="15"/>
      <c r="AC35" s="34"/>
      <c r="AD35" s="34"/>
      <c r="AE35" s="46"/>
    </row>
  </sheetData>
  <mergeCells count="30">
    <mergeCell ref="Q1:R1"/>
    <mergeCell ref="B1:C1"/>
    <mergeCell ref="E1:F1"/>
    <mergeCell ref="H1:I1"/>
    <mergeCell ref="K1:L1"/>
    <mergeCell ref="N1:O1"/>
    <mergeCell ref="T1:U1"/>
    <mergeCell ref="W1:X1"/>
    <mergeCell ref="Z1:AA1"/>
    <mergeCell ref="AC1:AD1"/>
    <mergeCell ref="AH1:AI1"/>
    <mergeCell ref="BF1:BG1"/>
    <mergeCell ref="BI1:BJ1"/>
    <mergeCell ref="Z30:AA30"/>
    <mergeCell ref="AC30:AD30"/>
    <mergeCell ref="Z31:AA31"/>
    <mergeCell ref="AC31:AD31"/>
    <mergeCell ref="AN1:AO1"/>
    <mergeCell ref="AQ1:AR1"/>
    <mergeCell ref="AT1:AU1"/>
    <mergeCell ref="AW1:AX1"/>
    <mergeCell ref="AZ1:BA1"/>
    <mergeCell ref="BC1:BD1"/>
    <mergeCell ref="AK1:AL1"/>
    <mergeCell ref="Z32:AA32"/>
    <mergeCell ref="AC32:AD32"/>
    <mergeCell ref="Z33:AA33"/>
    <mergeCell ref="AC33:AD33"/>
    <mergeCell ref="Z34:AA34"/>
    <mergeCell ref="AC34:AD3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</vt:lpstr>
      <vt:lpstr>Oct!Print_Area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peris</dc:creator>
  <cp:lastModifiedBy>peris</cp:lastModifiedBy>
  <cp:lastPrinted>2017-11-03T23:09:10Z</cp:lastPrinted>
  <dcterms:created xsi:type="dcterms:W3CDTF">2017-11-03T22:55:42Z</dcterms:created>
  <dcterms:modified xsi:type="dcterms:W3CDTF">2017-11-03T23:13:16Z</dcterms:modified>
</cp:coreProperties>
</file>