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is\Desktop\Treasurer Reports\may2017\"/>
    </mc:Choice>
  </mc:AlternateContent>
  <bookViews>
    <workbookView xWindow="0" yWindow="0" windowWidth="18345" windowHeight="720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V12" i="1"/>
  <c r="V24" i="1"/>
  <c r="V26" i="1"/>
  <c r="V29" i="1"/>
  <c r="W29" i="1"/>
  <c r="V30" i="1"/>
  <c r="W30" i="1"/>
  <c r="V31" i="1"/>
  <c r="W31" i="1"/>
  <c r="V32" i="1"/>
  <c r="W32" i="1"/>
  <c r="V33" i="1"/>
  <c r="W33" i="1"/>
  <c r="W34" i="1"/>
  <c r="V34" i="1"/>
  <c r="T9" i="1"/>
  <c r="T12" i="1"/>
  <c r="T24" i="1"/>
  <c r="T26" i="1"/>
  <c r="T29" i="1"/>
  <c r="U29" i="1"/>
  <c r="T30" i="1"/>
  <c r="U30" i="1"/>
  <c r="T31" i="1"/>
  <c r="U31" i="1"/>
  <c r="T32" i="1"/>
  <c r="U32" i="1"/>
  <c r="T33" i="1"/>
  <c r="U33" i="1"/>
  <c r="U34" i="1"/>
  <c r="T34" i="1"/>
  <c r="R9" i="1"/>
  <c r="R12" i="1"/>
  <c r="R24" i="1"/>
  <c r="R26" i="1"/>
  <c r="R29" i="1"/>
  <c r="S29" i="1"/>
  <c r="R30" i="1"/>
  <c r="S30" i="1"/>
  <c r="R31" i="1"/>
  <c r="S31" i="1"/>
  <c r="R32" i="1"/>
  <c r="S32" i="1"/>
  <c r="R33" i="1"/>
  <c r="S33" i="1"/>
  <c r="S34" i="1"/>
  <c r="R34" i="1"/>
  <c r="P9" i="1"/>
  <c r="P12" i="1"/>
  <c r="P24" i="1"/>
  <c r="P26" i="1"/>
  <c r="P29" i="1"/>
  <c r="Q29" i="1"/>
  <c r="P30" i="1"/>
  <c r="Q30" i="1"/>
  <c r="P31" i="1"/>
  <c r="Q31" i="1"/>
  <c r="P32" i="1"/>
  <c r="Q32" i="1"/>
  <c r="P33" i="1"/>
  <c r="Q33" i="1"/>
  <c r="Q34" i="1"/>
  <c r="P34" i="1"/>
  <c r="N9" i="1"/>
  <c r="N12" i="1"/>
  <c r="N24" i="1"/>
  <c r="N26" i="1"/>
  <c r="N29" i="1"/>
  <c r="O29" i="1"/>
  <c r="N30" i="1"/>
  <c r="O30" i="1"/>
  <c r="N31" i="1"/>
  <c r="O31" i="1"/>
  <c r="N32" i="1"/>
  <c r="O32" i="1"/>
  <c r="N33" i="1"/>
  <c r="O33" i="1"/>
  <c r="O34" i="1"/>
  <c r="N34" i="1"/>
  <c r="J12" i="1"/>
  <c r="J24" i="1"/>
  <c r="J26" i="1"/>
  <c r="J29" i="1"/>
  <c r="K29" i="1"/>
  <c r="J30" i="1"/>
  <c r="K30" i="1"/>
  <c r="J31" i="1"/>
  <c r="K31" i="1"/>
  <c r="J32" i="1"/>
  <c r="K32" i="1"/>
  <c r="J33" i="1"/>
  <c r="K33" i="1"/>
  <c r="K34" i="1"/>
  <c r="J34" i="1"/>
  <c r="H9" i="1"/>
  <c r="H10" i="1"/>
  <c r="H12" i="1"/>
  <c r="H15" i="1"/>
  <c r="H16" i="1"/>
  <c r="H24" i="1"/>
  <c r="H26" i="1"/>
  <c r="H29" i="1"/>
  <c r="I29" i="1"/>
  <c r="H30" i="1"/>
  <c r="I30" i="1"/>
  <c r="H31" i="1"/>
  <c r="I31" i="1"/>
  <c r="H32" i="1"/>
  <c r="I32" i="1"/>
  <c r="H33" i="1"/>
  <c r="I33" i="1"/>
  <c r="I34" i="1"/>
  <c r="H34" i="1"/>
  <c r="F9" i="1"/>
  <c r="F10" i="1"/>
  <c r="F12" i="1"/>
  <c r="F15" i="1"/>
  <c r="F16" i="1"/>
  <c r="F24" i="1"/>
  <c r="F26" i="1"/>
  <c r="F29" i="1"/>
  <c r="G29" i="1"/>
  <c r="F30" i="1"/>
  <c r="G30" i="1"/>
  <c r="F31" i="1"/>
  <c r="G31" i="1"/>
  <c r="F32" i="1"/>
  <c r="G32" i="1"/>
  <c r="F33" i="1"/>
  <c r="G33" i="1"/>
  <c r="G34" i="1"/>
  <c r="F34" i="1"/>
  <c r="D9" i="1"/>
  <c r="D12" i="1"/>
  <c r="D15" i="1"/>
  <c r="D16" i="1"/>
  <c r="D24" i="1"/>
  <c r="D26" i="1"/>
  <c r="D29" i="1"/>
  <c r="E29" i="1"/>
  <c r="D30" i="1"/>
  <c r="E30" i="1"/>
  <c r="D31" i="1"/>
  <c r="E31" i="1"/>
  <c r="D32" i="1"/>
  <c r="E32" i="1"/>
  <c r="D33" i="1"/>
  <c r="E33" i="1"/>
  <c r="E34" i="1"/>
  <c r="D34" i="1"/>
  <c r="B9" i="1"/>
  <c r="B12" i="1"/>
  <c r="B15" i="1"/>
  <c r="B17" i="1"/>
  <c r="B24" i="1"/>
  <c r="B26" i="1"/>
  <c r="B29" i="1"/>
  <c r="C29" i="1"/>
  <c r="B30" i="1"/>
  <c r="C30" i="1"/>
  <c r="B31" i="1"/>
  <c r="C31" i="1"/>
  <c r="B32" i="1"/>
  <c r="C32" i="1"/>
  <c r="B33" i="1"/>
  <c r="C33" i="1"/>
  <c r="C34" i="1"/>
  <c r="B34" i="1"/>
  <c r="W24" i="1"/>
  <c r="U24" i="1"/>
  <c r="S24" i="1"/>
  <c r="Q24" i="1"/>
  <c r="O24" i="1"/>
  <c r="K24" i="1"/>
  <c r="I24" i="1"/>
  <c r="G24" i="1"/>
  <c r="E24" i="1"/>
  <c r="C24" i="1"/>
  <c r="Q23" i="1"/>
  <c r="O23" i="1"/>
  <c r="E23" i="1"/>
  <c r="C23" i="1"/>
  <c r="W22" i="1"/>
  <c r="U22" i="1"/>
  <c r="S22" i="1"/>
  <c r="Q22" i="1"/>
  <c r="O22" i="1"/>
  <c r="K22" i="1"/>
  <c r="I22" i="1"/>
  <c r="G22" i="1"/>
  <c r="E22" i="1"/>
  <c r="C22" i="1"/>
  <c r="W21" i="1"/>
  <c r="U21" i="1"/>
  <c r="S21" i="1"/>
  <c r="Q21" i="1"/>
  <c r="O21" i="1"/>
  <c r="K21" i="1"/>
  <c r="I21" i="1"/>
  <c r="G21" i="1"/>
  <c r="E21" i="1"/>
  <c r="C21" i="1"/>
  <c r="W20" i="1"/>
  <c r="U20" i="1"/>
  <c r="S20" i="1"/>
  <c r="Q20" i="1"/>
  <c r="O20" i="1"/>
  <c r="K20" i="1"/>
  <c r="I20" i="1"/>
  <c r="G20" i="1"/>
  <c r="E20" i="1"/>
  <c r="C20" i="1"/>
  <c r="W19" i="1"/>
  <c r="U19" i="1"/>
  <c r="S19" i="1"/>
  <c r="Q19" i="1"/>
  <c r="O19" i="1"/>
  <c r="K19" i="1"/>
  <c r="I19" i="1"/>
  <c r="G19" i="1"/>
  <c r="E19" i="1"/>
  <c r="C19" i="1"/>
  <c r="W18" i="1"/>
  <c r="U18" i="1"/>
  <c r="S18" i="1"/>
  <c r="Q18" i="1"/>
  <c r="O18" i="1"/>
  <c r="K18" i="1"/>
  <c r="I18" i="1"/>
  <c r="G18" i="1"/>
  <c r="E18" i="1"/>
  <c r="C18" i="1"/>
  <c r="W17" i="1"/>
  <c r="U17" i="1"/>
  <c r="S17" i="1"/>
  <c r="Q17" i="1"/>
  <c r="O17" i="1"/>
  <c r="K17" i="1"/>
  <c r="I17" i="1"/>
  <c r="G17" i="1"/>
  <c r="E17" i="1"/>
  <c r="C17" i="1"/>
  <c r="W16" i="1"/>
  <c r="U16" i="1"/>
  <c r="S16" i="1"/>
  <c r="Q16" i="1"/>
  <c r="O16" i="1"/>
  <c r="K16" i="1"/>
  <c r="I16" i="1"/>
  <c r="G16" i="1"/>
  <c r="E16" i="1"/>
  <c r="C16" i="1"/>
  <c r="W15" i="1"/>
  <c r="U15" i="1"/>
  <c r="S15" i="1"/>
  <c r="Q15" i="1"/>
  <c r="O15" i="1"/>
  <c r="K15" i="1"/>
  <c r="I15" i="1"/>
  <c r="G15" i="1"/>
  <c r="E15" i="1"/>
  <c r="C15" i="1"/>
</calcChain>
</file>

<file path=xl/sharedStrings.xml><?xml version="1.0" encoding="utf-8"?>
<sst xmlns="http://schemas.openxmlformats.org/spreadsheetml/2006/main" count="91" uniqueCount="36">
  <si>
    <t xml:space="preserve">January  </t>
  </si>
  <si>
    <t>February</t>
  </si>
  <si>
    <t>March</t>
  </si>
  <si>
    <t>April</t>
  </si>
  <si>
    <t>May</t>
  </si>
  <si>
    <t>$</t>
  </si>
  <si>
    <t xml:space="preserve">% </t>
  </si>
  <si>
    <t>Receipts</t>
  </si>
  <si>
    <t>1st week</t>
  </si>
  <si>
    <t>2nd week</t>
  </si>
  <si>
    <t>3rd week</t>
  </si>
  <si>
    <t>4th week</t>
  </si>
  <si>
    <t>5th week</t>
  </si>
  <si>
    <t>N/A</t>
  </si>
  <si>
    <t>7th Trad. Contributions</t>
  </si>
  <si>
    <t>Literature</t>
  </si>
  <si>
    <t>Miscellaneous</t>
  </si>
  <si>
    <t>Total Receipts</t>
  </si>
  <si>
    <t>Expenses</t>
  </si>
  <si>
    <t>Coffee &amp; Supplies</t>
  </si>
  <si>
    <t>Snacks</t>
  </si>
  <si>
    <t>Coins</t>
  </si>
  <si>
    <t>Administrative</t>
  </si>
  <si>
    <t>ASL Interpreter</t>
  </si>
  <si>
    <t xml:space="preserve">  </t>
  </si>
  <si>
    <t>GSR Expense</t>
  </si>
  <si>
    <t>Prudent Reserve Inc.</t>
  </si>
  <si>
    <t>Total Group Expenses</t>
  </si>
  <si>
    <t>Income less Expense</t>
  </si>
  <si>
    <t>Contributions</t>
  </si>
  <si>
    <t>Church</t>
  </si>
  <si>
    <t>Rochester Intergroup</t>
  </si>
  <si>
    <t>General Service Office</t>
  </si>
  <si>
    <t>Area 47</t>
  </si>
  <si>
    <t>District 800</t>
  </si>
  <si>
    <t>Total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</si>
</sst>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2" xfId="0" applyFont="1" applyBorder="1"/>
    <xf numFmtId="164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activeCell="M1" sqref="M1:M1048576"/>
    </sheetView>
  </sheetViews>
  <sheetFormatPr defaultRowHeight="15" x14ac:dyDescent="0.25"/>
  <cols>
    <col min="1" max="1" width="21.140625" bestFit="1" customWidth="1"/>
    <col min="2" max="7" width="9.140625" hidden="1" customWidth="1"/>
    <col min="13" max="13" width="21.140625" bestFit="1" customWidth="1"/>
    <col min="14" max="14" width="0.140625" customWidth="1"/>
    <col min="15" max="19" width="9.140625" hidden="1" customWidth="1"/>
  </cols>
  <sheetData>
    <row r="1" spans="1:23" x14ac:dyDescent="0.25">
      <c r="A1" s="1"/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M1" s="1"/>
      <c r="N1" s="2" t="s">
        <v>0</v>
      </c>
      <c r="O1" s="2"/>
      <c r="P1" s="2" t="s">
        <v>1</v>
      </c>
      <c r="Q1" s="2"/>
      <c r="R1" s="2" t="s">
        <v>2</v>
      </c>
      <c r="S1" s="2"/>
      <c r="T1" s="2" t="s">
        <v>3</v>
      </c>
      <c r="U1" s="2"/>
      <c r="V1" s="2" t="s">
        <v>4</v>
      </c>
      <c r="W1" s="2"/>
    </row>
    <row r="2" spans="1:23" x14ac:dyDescent="0.25">
      <c r="A2" s="3">
        <v>2017</v>
      </c>
      <c r="B2" s="4" t="s">
        <v>5</v>
      </c>
      <c r="C2" s="5" t="s">
        <v>6</v>
      </c>
      <c r="D2" s="4" t="s">
        <v>5</v>
      </c>
      <c r="E2" s="5" t="s">
        <v>6</v>
      </c>
      <c r="F2" s="4" t="s">
        <v>5</v>
      </c>
      <c r="G2" s="5" t="s">
        <v>6</v>
      </c>
      <c r="H2" s="4" t="s">
        <v>5</v>
      </c>
      <c r="I2" s="5" t="s">
        <v>6</v>
      </c>
      <c r="J2" s="4" t="s">
        <v>5</v>
      </c>
      <c r="K2" s="5" t="s">
        <v>6</v>
      </c>
      <c r="M2" s="3">
        <v>2016</v>
      </c>
      <c r="N2" s="4" t="s">
        <v>5</v>
      </c>
      <c r="O2" s="5" t="s">
        <v>6</v>
      </c>
      <c r="P2" s="4" t="s">
        <v>5</v>
      </c>
      <c r="Q2" s="5" t="s">
        <v>6</v>
      </c>
      <c r="R2" s="4" t="s">
        <v>5</v>
      </c>
      <c r="S2" s="5" t="s">
        <v>6</v>
      </c>
      <c r="T2" s="4" t="s">
        <v>5</v>
      </c>
      <c r="U2" s="5" t="s">
        <v>6</v>
      </c>
      <c r="V2" s="4" t="s">
        <v>5</v>
      </c>
      <c r="W2" s="5" t="s">
        <v>6</v>
      </c>
    </row>
    <row r="3" spans="1:23" x14ac:dyDescent="0.25">
      <c r="A3" s="1" t="s">
        <v>7</v>
      </c>
      <c r="B3" s="6"/>
      <c r="C3" s="7"/>
      <c r="D3" s="6"/>
      <c r="E3" s="7"/>
      <c r="F3" s="6"/>
      <c r="G3" s="7"/>
      <c r="H3" s="6"/>
      <c r="I3" s="7"/>
      <c r="J3" s="6"/>
      <c r="K3" s="7"/>
      <c r="M3" s="1" t="s">
        <v>7</v>
      </c>
      <c r="N3" s="6"/>
      <c r="O3" s="7"/>
      <c r="P3" s="6"/>
      <c r="Q3" s="7"/>
      <c r="R3" s="6"/>
      <c r="S3" s="7"/>
      <c r="T3" s="6"/>
      <c r="U3" s="7"/>
      <c r="V3" s="6"/>
      <c r="W3" s="7"/>
    </row>
    <row r="4" spans="1:23" x14ac:dyDescent="0.25">
      <c r="A4" s="8" t="s">
        <v>8</v>
      </c>
      <c r="B4" s="9">
        <v>139.54</v>
      </c>
      <c r="C4" s="10"/>
      <c r="D4" s="9">
        <v>139.80000000000001</v>
      </c>
      <c r="E4" s="10"/>
      <c r="F4" s="9">
        <v>129</v>
      </c>
      <c r="G4" s="10"/>
      <c r="H4" s="9">
        <v>171.97</v>
      </c>
      <c r="I4" s="10"/>
      <c r="J4" s="9">
        <v>187.3</v>
      </c>
      <c r="K4" s="10"/>
      <c r="M4" s="8" t="s">
        <v>8</v>
      </c>
      <c r="N4" s="9">
        <v>134.75</v>
      </c>
      <c r="O4" s="10"/>
      <c r="P4" s="9">
        <v>157.26</v>
      </c>
      <c r="Q4" s="10"/>
      <c r="R4" s="9">
        <v>56.27</v>
      </c>
      <c r="S4" s="10"/>
      <c r="T4" s="9">
        <v>137.30000000000001</v>
      </c>
      <c r="U4" s="10"/>
      <c r="V4" s="9">
        <v>421.89</v>
      </c>
      <c r="W4" s="10"/>
    </row>
    <row r="5" spans="1:23" x14ac:dyDescent="0.25">
      <c r="A5" s="8" t="s">
        <v>9</v>
      </c>
      <c r="B5" s="11">
        <v>127.94</v>
      </c>
      <c r="C5" s="12"/>
      <c r="D5" s="9">
        <v>167.75</v>
      </c>
      <c r="E5" s="12"/>
      <c r="F5" s="11">
        <v>193.09</v>
      </c>
      <c r="G5" s="12"/>
      <c r="H5" s="11">
        <v>165.41</v>
      </c>
      <c r="I5" s="12"/>
      <c r="J5" s="11">
        <v>331.42</v>
      </c>
      <c r="K5" s="12"/>
      <c r="M5" s="8" t="s">
        <v>9</v>
      </c>
      <c r="N5" s="11">
        <v>137.02000000000001</v>
      </c>
      <c r="O5" s="12"/>
      <c r="P5" s="11">
        <v>124.69</v>
      </c>
      <c r="Q5" s="12"/>
      <c r="R5" s="11">
        <v>153.25</v>
      </c>
      <c r="S5" s="12"/>
      <c r="T5" s="11">
        <v>146.69999999999999</v>
      </c>
      <c r="U5" s="12"/>
      <c r="V5" s="11">
        <v>163.75</v>
      </c>
      <c r="W5" s="12"/>
    </row>
    <row r="6" spans="1:23" x14ac:dyDescent="0.25">
      <c r="A6" s="8" t="s">
        <v>10</v>
      </c>
      <c r="B6" s="11">
        <v>142.11000000000001</v>
      </c>
      <c r="C6" s="12"/>
      <c r="D6" s="9">
        <v>114.33</v>
      </c>
      <c r="E6" s="12"/>
      <c r="F6" s="11">
        <v>199.89</v>
      </c>
      <c r="G6" s="12"/>
      <c r="H6" s="11">
        <v>142.72999999999999</v>
      </c>
      <c r="I6" s="12"/>
      <c r="J6" s="11">
        <v>100.32</v>
      </c>
      <c r="K6" s="12"/>
      <c r="M6" s="8" t="s">
        <v>10</v>
      </c>
      <c r="N6" s="11">
        <v>118.38</v>
      </c>
      <c r="O6" s="12"/>
      <c r="P6" s="11">
        <v>111.1</v>
      </c>
      <c r="Q6" s="12"/>
      <c r="R6" s="11">
        <v>147.65</v>
      </c>
      <c r="S6" s="12"/>
      <c r="T6" s="11">
        <v>140.13999999999999</v>
      </c>
      <c r="U6" s="12"/>
      <c r="V6" s="11">
        <v>114.6</v>
      </c>
      <c r="W6" s="12"/>
    </row>
    <row r="7" spans="1:23" x14ac:dyDescent="0.25">
      <c r="A7" s="8" t="s">
        <v>11</v>
      </c>
      <c r="B7" s="11">
        <v>163.30000000000001</v>
      </c>
      <c r="C7" s="12"/>
      <c r="D7" s="9">
        <v>112.71</v>
      </c>
      <c r="E7" s="12"/>
      <c r="F7" s="11">
        <v>118</v>
      </c>
      <c r="G7" s="12"/>
      <c r="H7" s="11">
        <v>163.31</v>
      </c>
      <c r="I7" s="12"/>
      <c r="J7" s="11">
        <v>133</v>
      </c>
      <c r="K7" s="12"/>
      <c r="M7" s="8" t="s">
        <v>11</v>
      </c>
      <c r="N7" s="11">
        <v>155.52000000000001</v>
      </c>
      <c r="O7" s="12"/>
      <c r="P7" s="11">
        <v>114.2</v>
      </c>
      <c r="Q7" s="12"/>
      <c r="R7" s="11">
        <v>154.41</v>
      </c>
      <c r="S7" s="12"/>
      <c r="T7" s="11">
        <v>151.19999999999999</v>
      </c>
      <c r="U7" s="12"/>
      <c r="V7" s="11">
        <v>106</v>
      </c>
      <c r="W7" s="12"/>
    </row>
    <row r="8" spans="1:23" x14ac:dyDescent="0.25">
      <c r="A8" s="8" t="s">
        <v>12</v>
      </c>
      <c r="B8" s="11">
        <v>0</v>
      </c>
      <c r="C8" s="12"/>
      <c r="D8" s="9">
        <v>0</v>
      </c>
      <c r="E8" s="12"/>
      <c r="F8" s="11">
        <v>0</v>
      </c>
      <c r="G8" s="12"/>
      <c r="H8" s="11">
        <v>129.96</v>
      </c>
      <c r="I8" s="12"/>
      <c r="J8" s="11"/>
      <c r="K8" s="12"/>
      <c r="M8" s="8" t="s">
        <v>12</v>
      </c>
      <c r="N8" s="11">
        <v>161.63</v>
      </c>
      <c r="O8" s="12"/>
      <c r="P8" s="11" t="s">
        <v>13</v>
      </c>
      <c r="Q8" s="12"/>
      <c r="R8" s="11" t="s">
        <v>13</v>
      </c>
      <c r="S8" s="12"/>
      <c r="T8" s="11">
        <v>118.92</v>
      </c>
      <c r="U8" s="12"/>
      <c r="V8" s="11">
        <v>0</v>
      </c>
      <c r="W8" s="12"/>
    </row>
    <row r="9" spans="1:23" x14ac:dyDescent="0.25">
      <c r="A9" s="8" t="s">
        <v>14</v>
      </c>
      <c r="B9" s="11">
        <f>SUM(B4:B8)</f>
        <v>572.8900000000001</v>
      </c>
      <c r="C9" s="11"/>
      <c r="D9" s="9">
        <f>SUM(D4:D8)</f>
        <v>534.59</v>
      </c>
      <c r="E9" s="11"/>
      <c r="F9" s="11">
        <f>SUM(F4:F8)</f>
        <v>639.98</v>
      </c>
      <c r="G9" s="12"/>
      <c r="H9" s="11">
        <f>SUM(H4+H5+H6+H7+H8)</f>
        <v>773.38000000000011</v>
      </c>
      <c r="I9" s="11"/>
      <c r="J9" s="11"/>
      <c r="K9" s="11"/>
      <c r="M9" s="8" t="s">
        <v>14</v>
      </c>
      <c r="N9" s="11">
        <f>SUM(N4:N8)</f>
        <v>707.3</v>
      </c>
      <c r="O9" s="11"/>
      <c r="P9" s="11">
        <f>SUM(P4:P8)</f>
        <v>507.24999999999994</v>
      </c>
      <c r="Q9" s="11"/>
      <c r="R9" s="11">
        <f>SUM(R4:R8)</f>
        <v>511.58000000000004</v>
      </c>
      <c r="S9" s="12"/>
      <c r="T9" s="11">
        <f>SUM(T4:T8)</f>
        <v>694.25999999999988</v>
      </c>
      <c r="U9" s="11"/>
      <c r="V9" s="11">
        <f>SUM(V4:V8)</f>
        <v>806.24</v>
      </c>
      <c r="W9" s="11"/>
    </row>
    <row r="10" spans="1:23" x14ac:dyDescent="0.25">
      <c r="A10" s="8" t="s">
        <v>15</v>
      </c>
      <c r="B10" s="11">
        <v>15</v>
      </c>
      <c r="C10" s="12"/>
      <c r="D10" s="9">
        <v>10</v>
      </c>
      <c r="E10" s="12"/>
      <c r="F10" s="11">
        <f>SUM(23+10)</f>
        <v>33</v>
      </c>
      <c r="G10" s="12"/>
      <c r="H10" s="11">
        <f>SUM(11.5+11.5+10)</f>
        <v>33</v>
      </c>
      <c r="I10" s="12"/>
      <c r="J10" s="11">
        <v>10</v>
      </c>
      <c r="K10" s="12"/>
      <c r="M10" s="8" t="s">
        <v>15</v>
      </c>
      <c r="N10" s="11">
        <v>29.5</v>
      </c>
      <c r="O10" s="12"/>
      <c r="P10" s="11">
        <v>0</v>
      </c>
      <c r="Q10" s="12"/>
      <c r="R10" s="11">
        <v>31</v>
      </c>
      <c r="S10" s="12"/>
      <c r="T10" s="11">
        <v>35.380000000000003</v>
      </c>
      <c r="U10" s="12"/>
      <c r="V10" s="11">
        <v>0</v>
      </c>
      <c r="W10" s="12"/>
    </row>
    <row r="11" spans="1:23" x14ac:dyDescent="0.25">
      <c r="A11" s="8" t="s">
        <v>16</v>
      </c>
      <c r="B11" s="11">
        <v>2.42</v>
      </c>
      <c r="C11" s="12"/>
      <c r="D11" s="9">
        <v>0</v>
      </c>
      <c r="E11" s="12"/>
      <c r="F11" s="11">
        <v>0</v>
      </c>
      <c r="G11" s="12"/>
      <c r="H11" s="11"/>
      <c r="I11" s="12"/>
      <c r="J11" s="11"/>
      <c r="K11" s="12"/>
      <c r="M11" s="8" t="s">
        <v>16</v>
      </c>
      <c r="N11" s="11">
        <v>0</v>
      </c>
      <c r="O11" s="12"/>
      <c r="P11" s="11">
        <v>0</v>
      </c>
      <c r="Q11" s="12"/>
      <c r="R11" s="11">
        <v>0</v>
      </c>
      <c r="S11" s="12"/>
      <c r="T11" s="11">
        <v>0</v>
      </c>
      <c r="U11" s="12"/>
      <c r="V11" s="11">
        <v>0</v>
      </c>
      <c r="W11" s="12"/>
    </row>
    <row r="12" spans="1:23" x14ac:dyDescent="0.25">
      <c r="A12" s="1" t="s">
        <v>17</v>
      </c>
      <c r="B12" s="13">
        <f>SUM(B9:B11)</f>
        <v>590.31000000000006</v>
      </c>
      <c r="C12" s="13"/>
      <c r="D12" s="6">
        <f>SUM(D9:D11)</f>
        <v>544.59</v>
      </c>
      <c r="E12" s="13"/>
      <c r="F12" s="13">
        <f>SUM(F9+F10+F11)</f>
        <v>672.98</v>
      </c>
      <c r="G12" s="14"/>
      <c r="H12" s="13">
        <f>SUM(H9+H10)</f>
        <v>806.38000000000011</v>
      </c>
      <c r="I12" s="13"/>
      <c r="J12" s="13">
        <f>SUM(J4:J11)</f>
        <v>762.04</v>
      </c>
      <c r="K12" s="13"/>
      <c r="M12" s="1" t="s">
        <v>17</v>
      </c>
      <c r="N12" s="13">
        <f>SUM(N9:N11)</f>
        <v>736.8</v>
      </c>
      <c r="O12" s="13"/>
      <c r="P12" s="13">
        <f>SUM(P9:P11)</f>
        <v>507.24999999999994</v>
      </c>
      <c r="Q12" s="13"/>
      <c r="R12" s="13">
        <f>SUM(R9:R11)</f>
        <v>542.58000000000004</v>
      </c>
      <c r="S12" s="14"/>
      <c r="T12" s="13">
        <f>SUM(T9:T11)</f>
        <v>729.63999999999987</v>
      </c>
      <c r="U12" s="13"/>
      <c r="V12" s="13">
        <f>SUM(V9:V11)</f>
        <v>806.24</v>
      </c>
      <c r="W12" s="13"/>
    </row>
    <row r="13" spans="1:23" x14ac:dyDescent="0.25">
      <c r="A13" s="15"/>
      <c r="B13" s="16"/>
      <c r="C13" s="17"/>
      <c r="D13" s="9"/>
      <c r="E13" s="17"/>
      <c r="F13" s="16"/>
      <c r="G13" s="17"/>
      <c r="H13" s="16"/>
      <c r="I13" s="17"/>
      <c r="J13" s="16"/>
      <c r="K13" s="17"/>
      <c r="M13" s="18"/>
      <c r="N13" s="19"/>
      <c r="O13" s="20"/>
      <c r="P13" s="19"/>
      <c r="Q13" s="20"/>
      <c r="R13" s="19"/>
      <c r="S13" s="20"/>
      <c r="T13" s="19"/>
      <c r="U13" s="20"/>
      <c r="V13" s="19"/>
      <c r="W13" s="20"/>
    </row>
    <row r="14" spans="1:23" x14ac:dyDescent="0.25">
      <c r="A14" s="1" t="s">
        <v>18</v>
      </c>
      <c r="B14" s="13"/>
      <c r="C14" s="14"/>
      <c r="D14" s="9"/>
      <c r="E14" s="14"/>
      <c r="F14" s="13"/>
      <c r="G14" s="14"/>
      <c r="H14" s="13"/>
      <c r="I14" s="14"/>
      <c r="J14" s="13"/>
      <c r="K14" s="14"/>
      <c r="M14" s="1" t="s">
        <v>18</v>
      </c>
      <c r="N14" s="13"/>
      <c r="O14" s="14"/>
      <c r="P14" s="13"/>
      <c r="Q14" s="14"/>
      <c r="R14" s="13"/>
      <c r="S14" s="14"/>
      <c r="T14" s="13"/>
      <c r="U14" s="14"/>
      <c r="V14" s="13"/>
      <c r="W14" s="14"/>
    </row>
    <row r="15" spans="1:23" x14ac:dyDescent="0.25">
      <c r="A15" s="8" t="s">
        <v>19</v>
      </c>
      <c r="B15" s="11">
        <f>SUM(31.96+7.86)</f>
        <v>39.82</v>
      </c>
      <c r="C15" s="12">
        <f>B15/B12</f>
        <v>6.7456082397384418E-2</v>
      </c>
      <c r="D15" s="9">
        <f>SUM(8+73)</f>
        <v>81</v>
      </c>
      <c r="E15" s="12">
        <f>D15/D12</f>
        <v>0.14873574615765989</v>
      </c>
      <c r="F15" s="21">
        <f>SUM(14.5+6)</f>
        <v>20.5</v>
      </c>
      <c r="G15" s="12">
        <f>F15/F12</f>
        <v>3.0461529317364556E-2</v>
      </c>
      <c r="H15" s="11">
        <f>SUM(11.06+24.76+38.4)</f>
        <v>74.22</v>
      </c>
      <c r="I15" s="12">
        <f>H15/H12</f>
        <v>9.2040973238423557E-2</v>
      </c>
      <c r="J15" s="11">
        <v>83</v>
      </c>
      <c r="K15" s="12">
        <f>J15/J12</f>
        <v>0.10891816702535301</v>
      </c>
      <c r="M15" s="8" t="s">
        <v>19</v>
      </c>
      <c r="N15" s="11">
        <v>37.770000000000003</v>
      </c>
      <c r="O15" s="12">
        <f>N15/N12</f>
        <v>5.1262214983713361E-2</v>
      </c>
      <c r="P15" s="11">
        <v>18.46</v>
      </c>
      <c r="Q15" s="12">
        <f>P15/P12</f>
        <v>3.6392311483489412E-2</v>
      </c>
      <c r="R15" s="11">
        <v>10.24</v>
      </c>
      <c r="S15" s="12">
        <f>R15/R12</f>
        <v>1.8872792952191381E-2</v>
      </c>
      <c r="T15" s="11">
        <v>93.1</v>
      </c>
      <c r="U15" s="12">
        <f>T15/T12</f>
        <v>0.12759717120771888</v>
      </c>
      <c r="V15" s="11">
        <v>43.1</v>
      </c>
      <c r="W15" s="12">
        <f>V15/V12</f>
        <v>5.3458027386386192E-2</v>
      </c>
    </row>
    <row r="16" spans="1:23" x14ac:dyDescent="0.25">
      <c r="A16" s="8" t="s">
        <v>20</v>
      </c>
      <c r="B16" s="11">
        <v>16.45</v>
      </c>
      <c r="C16" s="12">
        <f>B16/B12</f>
        <v>2.7866714099371512E-2</v>
      </c>
      <c r="D16" s="9">
        <f>SUM(24+10+21)</f>
        <v>55</v>
      </c>
      <c r="E16" s="12">
        <f>D16/D12</f>
        <v>0.10099340788483079</v>
      </c>
      <c r="F16" s="11">
        <f>SUM(25.5+15+18)</f>
        <v>58.5</v>
      </c>
      <c r="G16" s="12">
        <f>F16/F12</f>
        <v>8.692680317394276E-2</v>
      </c>
      <c r="H16" s="11">
        <f>SUM(15.45+20.97+15.12+23)</f>
        <v>74.539999999999992</v>
      </c>
      <c r="I16" s="12">
        <f>H16/H12</f>
        <v>9.2437808477392774E-2</v>
      </c>
      <c r="J16" s="11">
        <v>7.5</v>
      </c>
      <c r="K16" s="12">
        <f>J16/J12</f>
        <v>9.8420030444596081E-3</v>
      </c>
      <c r="M16" s="8" t="s">
        <v>20</v>
      </c>
      <c r="N16" s="11">
        <v>0</v>
      </c>
      <c r="O16" s="12">
        <f>N16/N12</f>
        <v>0</v>
      </c>
      <c r="P16" s="11">
        <v>40</v>
      </c>
      <c r="Q16" s="12">
        <f>P16/P12</f>
        <v>7.8856579595860038E-2</v>
      </c>
      <c r="R16" s="11">
        <v>10</v>
      </c>
      <c r="S16" s="12">
        <f>R16/R12</f>
        <v>1.8430461867374397E-2</v>
      </c>
      <c r="T16" s="11">
        <v>90.25</v>
      </c>
      <c r="U16" s="12">
        <f>T16/T12</f>
        <v>0.12369113535442137</v>
      </c>
      <c r="V16" s="11">
        <v>29.75</v>
      </c>
      <c r="W16" s="12">
        <f>V16/V12</f>
        <v>3.6899682476681878E-2</v>
      </c>
    </row>
    <row r="17" spans="1:23" x14ac:dyDescent="0.25">
      <c r="A17" s="8" t="s">
        <v>15</v>
      </c>
      <c r="B17" s="11">
        <f>SUM(54+37.1+27.8+63.25)</f>
        <v>182.14999999999998</v>
      </c>
      <c r="C17" s="12">
        <f>B17/B12</f>
        <v>0.3085666853009435</v>
      </c>
      <c r="D17" s="9">
        <v>0</v>
      </c>
      <c r="E17" s="12">
        <f>D17/D12</f>
        <v>0</v>
      </c>
      <c r="F17" s="11">
        <v>49.7</v>
      </c>
      <c r="G17" s="12">
        <f>F17/F12</f>
        <v>7.3850634491366765E-2</v>
      </c>
      <c r="H17" s="11">
        <v>67.010000000000005</v>
      </c>
      <c r="I17" s="12">
        <f>H17/H12</f>
        <v>8.3099779260398313E-2</v>
      </c>
      <c r="J17" s="11">
        <v>11.5</v>
      </c>
      <c r="K17" s="12">
        <f>J17/J12</f>
        <v>1.5091071334838066E-2</v>
      </c>
      <c r="M17" s="8" t="s">
        <v>15</v>
      </c>
      <c r="N17" s="11">
        <v>121.42</v>
      </c>
      <c r="O17" s="12">
        <f>N17/N12</f>
        <v>0.16479370249728556</v>
      </c>
      <c r="P17" s="11">
        <v>54</v>
      </c>
      <c r="Q17" s="12">
        <f>P17/P12</f>
        <v>0.10645638245441105</v>
      </c>
      <c r="R17" s="11">
        <v>30.35</v>
      </c>
      <c r="S17" s="12">
        <f>R17/R12</f>
        <v>5.5936451767481292E-2</v>
      </c>
      <c r="T17" s="11">
        <v>45.9</v>
      </c>
      <c r="U17" s="12">
        <f>T17/T12</f>
        <v>6.2907735321528435E-2</v>
      </c>
      <c r="V17" s="11">
        <v>3.25</v>
      </c>
      <c r="W17" s="12">
        <f>V17/V12</f>
        <v>4.0310577495534829E-3</v>
      </c>
    </row>
    <row r="18" spans="1:23" x14ac:dyDescent="0.25">
      <c r="A18" s="8" t="s">
        <v>21</v>
      </c>
      <c r="B18" s="11">
        <v>17.28</v>
      </c>
      <c r="C18" s="12">
        <f>B18/B12</f>
        <v>2.9272754993139197E-2</v>
      </c>
      <c r="D18" s="9">
        <v>0</v>
      </c>
      <c r="E18" s="12">
        <f>D18/D12</f>
        <v>0</v>
      </c>
      <c r="F18" s="11">
        <v>0</v>
      </c>
      <c r="G18" s="12">
        <f>F18/F12</f>
        <v>0</v>
      </c>
      <c r="H18" s="11">
        <v>82.62</v>
      </c>
      <c r="I18" s="12">
        <f>H18/H12</f>
        <v>0.1024578982613656</v>
      </c>
      <c r="J18" s="11">
        <v>0</v>
      </c>
      <c r="K18" s="12">
        <f>J18/J12</f>
        <v>0</v>
      </c>
      <c r="M18" s="8" t="s">
        <v>21</v>
      </c>
      <c r="N18" s="11">
        <v>0</v>
      </c>
      <c r="O18" s="12">
        <f>N18/N12</f>
        <v>0</v>
      </c>
      <c r="P18" s="11">
        <v>0</v>
      </c>
      <c r="Q18" s="12">
        <f>P18/P12</f>
        <v>0</v>
      </c>
      <c r="R18" s="11">
        <v>0</v>
      </c>
      <c r="S18" s="12">
        <f>R18/R12</f>
        <v>0</v>
      </c>
      <c r="T18" s="11">
        <v>70.2</v>
      </c>
      <c r="U18" s="12">
        <f>T18/T12</f>
        <v>9.6211830491749376E-2</v>
      </c>
      <c r="V18" s="11">
        <v>0</v>
      </c>
      <c r="W18" s="12">
        <f>V18/V12</f>
        <v>0</v>
      </c>
    </row>
    <row r="19" spans="1:23" x14ac:dyDescent="0.25">
      <c r="A19" s="8" t="s">
        <v>22</v>
      </c>
      <c r="B19" s="11">
        <v>0</v>
      </c>
      <c r="C19" s="12">
        <f>B19/B16</f>
        <v>0</v>
      </c>
      <c r="D19" s="9">
        <v>10</v>
      </c>
      <c r="E19" s="12">
        <f>D19/D16</f>
        <v>0.18181818181818182</v>
      </c>
      <c r="F19" s="11">
        <v>5</v>
      </c>
      <c r="G19" s="12">
        <f>F19/F12</f>
        <v>7.4296412969181843E-3</v>
      </c>
      <c r="H19" s="11">
        <v>5</v>
      </c>
      <c r="I19" s="12">
        <f>H19/H12</f>
        <v>6.2005506088940688E-3</v>
      </c>
      <c r="J19" s="11">
        <v>5</v>
      </c>
      <c r="K19" s="12">
        <f>J19/J12</f>
        <v>6.5613353629730723E-3</v>
      </c>
      <c r="M19" s="8" t="s">
        <v>22</v>
      </c>
      <c r="N19" s="11">
        <v>0</v>
      </c>
      <c r="O19" s="12">
        <f>N19/N12</f>
        <v>0</v>
      </c>
      <c r="P19" s="11">
        <v>6.25</v>
      </c>
      <c r="Q19" s="12">
        <f>P19/P12</f>
        <v>1.2321340561853132E-2</v>
      </c>
      <c r="R19" s="11">
        <v>41.56</v>
      </c>
      <c r="S19" s="12">
        <f>R19/R12</f>
        <v>7.6596999520807993E-2</v>
      </c>
      <c r="T19" s="11">
        <v>0</v>
      </c>
      <c r="U19" s="12">
        <f>T19/T12</f>
        <v>0</v>
      </c>
      <c r="V19" s="11">
        <v>0</v>
      </c>
      <c r="W19" s="12">
        <f>V19/V12</f>
        <v>0</v>
      </c>
    </row>
    <row r="20" spans="1:23" x14ac:dyDescent="0.25">
      <c r="A20" s="8" t="s">
        <v>23</v>
      </c>
      <c r="B20" s="11">
        <v>0</v>
      </c>
      <c r="C20" s="12">
        <f>B20/B12</f>
        <v>0</v>
      </c>
      <c r="D20" s="9">
        <v>65</v>
      </c>
      <c r="E20" s="12">
        <f>D20/D12</f>
        <v>0.11935584568207275</v>
      </c>
      <c r="F20" s="11">
        <v>65</v>
      </c>
      <c r="G20" s="12">
        <f>F20/F12</f>
        <v>9.6585336859936394E-2</v>
      </c>
      <c r="H20" s="11">
        <v>65</v>
      </c>
      <c r="I20" s="12">
        <f>H20/H12</f>
        <v>8.0607157915622896E-2</v>
      </c>
      <c r="J20" s="22" t="s">
        <v>24</v>
      </c>
      <c r="K20" s="12" t="e">
        <f>J20/J12</f>
        <v>#VALUE!</v>
      </c>
      <c r="M20" s="8" t="s">
        <v>23</v>
      </c>
      <c r="N20" s="11">
        <v>0</v>
      </c>
      <c r="O20" s="12">
        <f>N20/N12</f>
        <v>0</v>
      </c>
      <c r="P20" s="11">
        <v>60</v>
      </c>
      <c r="Q20" s="12">
        <f>P20/P12</f>
        <v>0.11828486939379006</v>
      </c>
      <c r="R20" s="11">
        <v>70</v>
      </c>
      <c r="S20" s="12">
        <f>R20/R12</f>
        <v>0.12901323307162077</v>
      </c>
      <c r="T20" s="11">
        <v>65</v>
      </c>
      <c r="U20" s="12">
        <f>T20/T12</f>
        <v>8.9085028233101271E-2</v>
      </c>
      <c r="V20" s="11">
        <v>65</v>
      </c>
      <c r="W20" s="12">
        <f>V20/V12</f>
        <v>8.0621154991069657E-2</v>
      </c>
    </row>
    <row r="21" spans="1:23" x14ac:dyDescent="0.25">
      <c r="A21" s="8" t="s">
        <v>25</v>
      </c>
      <c r="B21" s="11">
        <v>0</v>
      </c>
      <c r="C21" s="12">
        <f>B21/B12</f>
        <v>0</v>
      </c>
      <c r="D21" s="9">
        <v>0</v>
      </c>
      <c r="E21" s="12">
        <f>D21/D12</f>
        <v>0</v>
      </c>
      <c r="F21" s="11">
        <v>0</v>
      </c>
      <c r="G21" s="12">
        <f>F21/F12</f>
        <v>0</v>
      </c>
      <c r="H21" s="11">
        <v>0</v>
      </c>
      <c r="I21" s="12">
        <f>H21/H12</f>
        <v>0</v>
      </c>
      <c r="J21" s="11">
        <v>0</v>
      </c>
      <c r="K21" s="12">
        <f>J21/J12</f>
        <v>0</v>
      </c>
      <c r="M21" s="8" t="s">
        <v>25</v>
      </c>
      <c r="N21" s="11">
        <v>0</v>
      </c>
      <c r="O21" s="12">
        <f>N21/N12</f>
        <v>0</v>
      </c>
      <c r="P21" s="11">
        <v>0</v>
      </c>
      <c r="Q21" s="12">
        <f>P21/P12</f>
        <v>0</v>
      </c>
      <c r="R21" s="11">
        <v>0</v>
      </c>
      <c r="S21" s="12">
        <f>R21/R12</f>
        <v>0</v>
      </c>
      <c r="T21" s="11">
        <v>0</v>
      </c>
      <c r="U21" s="12">
        <f>T21/T12</f>
        <v>0</v>
      </c>
      <c r="V21" s="11">
        <v>0</v>
      </c>
      <c r="W21" s="12">
        <f>V21/V12</f>
        <v>0</v>
      </c>
    </row>
    <row r="22" spans="1:23" x14ac:dyDescent="0.25">
      <c r="A22" s="8" t="s">
        <v>16</v>
      </c>
      <c r="B22" s="11">
        <v>0</v>
      </c>
      <c r="C22" s="12">
        <f>B22/B12</f>
        <v>0</v>
      </c>
      <c r="D22" s="9">
        <v>0</v>
      </c>
      <c r="E22" s="12">
        <f>D22/D12</f>
        <v>0</v>
      </c>
      <c r="F22" s="11">
        <v>20</v>
      </c>
      <c r="G22" s="12">
        <f>F22/F12</f>
        <v>2.9718565187672737E-2</v>
      </c>
      <c r="H22" s="11">
        <v>250</v>
      </c>
      <c r="I22" s="12">
        <f>H22/H12</f>
        <v>0.31002753044470344</v>
      </c>
      <c r="J22" s="11">
        <v>0</v>
      </c>
      <c r="K22" s="12">
        <f>J22/J12</f>
        <v>0</v>
      </c>
      <c r="M22" s="8" t="s">
        <v>16</v>
      </c>
      <c r="N22" s="11">
        <v>91.24</v>
      </c>
      <c r="O22" s="12">
        <f>N22/N12</f>
        <v>0.12383279044516829</v>
      </c>
      <c r="P22" s="11">
        <v>0</v>
      </c>
      <c r="Q22" s="12">
        <f>P22/P12</f>
        <v>0</v>
      </c>
      <c r="R22" s="11">
        <v>0</v>
      </c>
      <c r="S22" s="12">
        <f>R22/R12</f>
        <v>0</v>
      </c>
      <c r="T22" s="11">
        <v>42</v>
      </c>
      <c r="U22" s="12">
        <f>T22/T12</f>
        <v>5.756263362754236E-2</v>
      </c>
      <c r="V22" s="11">
        <v>139.26</v>
      </c>
      <c r="W22" s="12">
        <f>V22/V12</f>
        <v>0.17272772375471324</v>
      </c>
    </row>
    <row r="23" spans="1:23" x14ac:dyDescent="0.25">
      <c r="A23" s="8" t="s">
        <v>26</v>
      </c>
      <c r="B23" s="11">
        <v>0</v>
      </c>
      <c r="C23" s="12">
        <f>B23/B12</f>
        <v>0</v>
      </c>
      <c r="D23" s="9">
        <v>0</v>
      </c>
      <c r="E23" s="12">
        <f>D23/D12</f>
        <v>0</v>
      </c>
      <c r="F23" s="11">
        <v>0</v>
      </c>
      <c r="G23" s="12">
        <v>0</v>
      </c>
      <c r="H23" s="11">
        <v>0</v>
      </c>
      <c r="I23" s="12">
        <v>0</v>
      </c>
      <c r="J23" s="11">
        <v>0</v>
      </c>
      <c r="K23" s="12">
        <v>0</v>
      </c>
      <c r="M23" s="8" t="s">
        <v>26</v>
      </c>
      <c r="N23" s="11">
        <v>0</v>
      </c>
      <c r="O23" s="12">
        <f>N23/N12</f>
        <v>0</v>
      </c>
      <c r="P23" s="11">
        <v>0</v>
      </c>
      <c r="Q23" s="12">
        <f>P23/P12</f>
        <v>0</v>
      </c>
      <c r="R23" s="11">
        <v>0</v>
      </c>
      <c r="S23" s="12"/>
      <c r="T23" s="11">
        <v>0</v>
      </c>
      <c r="U23" s="12"/>
      <c r="V23" s="11">
        <v>0</v>
      </c>
      <c r="W23" s="12"/>
    </row>
    <row r="24" spans="1:23" x14ac:dyDescent="0.25">
      <c r="A24" s="1" t="s">
        <v>27</v>
      </c>
      <c r="B24" s="13">
        <f>SUM(B15:B23)</f>
        <v>255.69999999999996</v>
      </c>
      <c r="C24" s="14">
        <f>B24/B12</f>
        <v>0.4331622367908386</v>
      </c>
      <c r="D24" s="6">
        <f>SUM(D15:D23)</f>
        <v>211</v>
      </c>
      <c r="E24" s="14">
        <f>D24/D12</f>
        <v>0.38744743752180538</v>
      </c>
      <c r="F24" s="13">
        <f>SUM(F15:F23)</f>
        <v>218.7</v>
      </c>
      <c r="G24" s="14">
        <f>F24/F12</f>
        <v>0.32497251032720137</v>
      </c>
      <c r="H24" s="13">
        <f>SUM(H15:H23)</f>
        <v>618.39</v>
      </c>
      <c r="I24" s="14">
        <f>H24/H12</f>
        <v>0.76687169820680068</v>
      </c>
      <c r="J24" s="13">
        <f>SUM(J15:J23)</f>
        <v>107</v>
      </c>
      <c r="K24" s="14">
        <f>J24/J12</f>
        <v>0.14041257676762375</v>
      </c>
      <c r="M24" s="1" t="s">
        <v>27</v>
      </c>
      <c r="N24" s="13">
        <f>SUM(N15:N23)</f>
        <v>250.43</v>
      </c>
      <c r="O24" s="14">
        <f>N24/N12</f>
        <v>0.33988870792616727</v>
      </c>
      <c r="P24" s="13">
        <f>SUM(P15:P23)</f>
        <v>178.71</v>
      </c>
      <c r="Q24" s="14">
        <f>P24/P12</f>
        <v>0.35231148348940372</v>
      </c>
      <c r="R24" s="13">
        <f>SUM(R15:R23)</f>
        <v>162.15</v>
      </c>
      <c r="S24" s="14">
        <f>R24/R12</f>
        <v>0.29884993917947583</v>
      </c>
      <c r="T24" s="13">
        <f>SUM(T15:T23)</f>
        <v>406.45</v>
      </c>
      <c r="U24" s="14">
        <f>T24/T12</f>
        <v>0.55705553423606169</v>
      </c>
      <c r="V24" s="13">
        <f>SUM(V15:V23)</f>
        <v>280.36</v>
      </c>
      <c r="W24" s="14">
        <f>V24/V12</f>
        <v>0.34773764635840448</v>
      </c>
    </row>
    <row r="25" spans="1:23" x14ac:dyDescent="0.25">
      <c r="A25" s="23"/>
      <c r="B25" s="24"/>
      <c r="C25" s="25"/>
      <c r="D25" s="9"/>
      <c r="E25" s="25"/>
      <c r="F25" s="24"/>
      <c r="G25" s="25"/>
      <c r="H25" s="24"/>
      <c r="I25" s="25"/>
      <c r="J25" s="24"/>
      <c r="K25" s="25"/>
      <c r="M25" s="26"/>
      <c r="N25" s="27"/>
      <c r="O25" s="28"/>
      <c r="P25" s="27"/>
      <c r="Q25" s="28"/>
      <c r="R25" s="27"/>
      <c r="S25" s="28"/>
      <c r="T25" s="27"/>
      <c r="U25" s="28"/>
      <c r="V25" s="27"/>
      <c r="W25" s="28"/>
    </row>
    <row r="26" spans="1:23" x14ac:dyDescent="0.25">
      <c r="A26" s="1" t="s">
        <v>28</v>
      </c>
      <c r="B26" s="13">
        <f>B12-B24</f>
        <v>334.61000000000013</v>
      </c>
      <c r="C26" s="13"/>
      <c r="D26" s="6">
        <f>SUM(D12-D24)</f>
        <v>333.59000000000003</v>
      </c>
      <c r="E26" s="13"/>
      <c r="F26" s="13">
        <f>F12-F24</f>
        <v>454.28000000000003</v>
      </c>
      <c r="G26" s="13"/>
      <c r="H26" s="13">
        <f>H12-H24</f>
        <v>187.99000000000012</v>
      </c>
      <c r="I26" s="13"/>
      <c r="J26" s="13">
        <f>J12-J24</f>
        <v>655.04</v>
      </c>
      <c r="K26" s="13"/>
      <c r="M26" s="1" t="s">
        <v>28</v>
      </c>
      <c r="N26" s="13">
        <f>N12-N24</f>
        <v>486.36999999999995</v>
      </c>
      <c r="O26" s="13"/>
      <c r="P26" s="13">
        <f>P12-P24</f>
        <v>328.53999999999996</v>
      </c>
      <c r="Q26" s="13"/>
      <c r="R26" s="13">
        <f>R12-R24</f>
        <v>380.43000000000006</v>
      </c>
      <c r="S26" s="13"/>
      <c r="T26" s="13">
        <f>T12-T24</f>
        <v>323.18999999999988</v>
      </c>
      <c r="U26" s="13"/>
      <c r="V26" s="13">
        <f>V12-V24</f>
        <v>525.88</v>
      </c>
      <c r="W26" s="13"/>
    </row>
    <row r="27" spans="1:23" x14ac:dyDescent="0.25">
      <c r="A27" s="15"/>
      <c r="B27" s="16"/>
      <c r="C27" s="17"/>
      <c r="D27" s="9"/>
      <c r="E27" s="17"/>
      <c r="F27" s="16"/>
      <c r="G27" s="17"/>
      <c r="H27" s="16"/>
      <c r="I27" s="17"/>
      <c r="J27" s="16"/>
      <c r="K27" s="17"/>
      <c r="M27" s="18"/>
      <c r="N27" s="19"/>
      <c r="O27" s="20"/>
      <c r="P27" s="19"/>
      <c r="Q27" s="20"/>
      <c r="R27" s="19"/>
      <c r="S27" s="20"/>
      <c r="T27" s="19"/>
      <c r="U27" s="20"/>
      <c r="V27" s="19"/>
      <c r="W27" s="20"/>
    </row>
    <row r="28" spans="1:23" x14ac:dyDescent="0.25">
      <c r="A28" s="1" t="s">
        <v>29</v>
      </c>
      <c r="B28" s="13"/>
      <c r="C28" s="14"/>
      <c r="D28" s="9"/>
      <c r="E28" s="14"/>
      <c r="F28" s="13"/>
      <c r="G28" s="14"/>
      <c r="H28" s="13"/>
      <c r="I28" s="14"/>
      <c r="J28" s="13"/>
      <c r="K28" s="14"/>
      <c r="M28" s="1" t="s">
        <v>29</v>
      </c>
      <c r="N28" s="13"/>
      <c r="O28" s="14"/>
      <c r="P28" s="13"/>
      <c r="Q28" s="14"/>
      <c r="R28" s="13"/>
      <c r="S28" s="14"/>
      <c r="T28" s="13"/>
      <c r="U28" s="14"/>
      <c r="V28" s="13"/>
      <c r="W28" s="14"/>
    </row>
    <row r="29" spans="1:23" x14ac:dyDescent="0.25">
      <c r="A29" s="8" t="s">
        <v>30</v>
      </c>
      <c r="B29" s="11">
        <f>B26*0.4</f>
        <v>133.84400000000005</v>
      </c>
      <c r="C29" s="12">
        <f>B29/B12</f>
        <v>0.22673510528366458</v>
      </c>
      <c r="D29" s="9">
        <f>D26*0.4</f>
        <v>133.43600000000001</v>
      </c>
      <c r="E29" s="12">
        <f>D29/D12</f>
        <v>0.24502102499127784</v>
      </c>
      <c r="F29" s="11">
        <f>F26*0.4</f>
        <v>181.71200000000002</v>
      </c>
      <c r="G29" s="12">
        <f>F29/F12</f>
        <v>0.27001099586911947</v>
      </c>
      <c r="H29" s="11">
        <f>H26*0.4</f>
        <v>75.196000000000055</v>
      </c>
      <c r="I29" s="12">
        <f>H29/H12</f>
        <v>9.3251320717279748E-2</v>
      </c>
      <c r="J29" s="11">
        <f>J26*0.4</f>
        <v>262.01600000000002</v>
      </c>
      <c r="K29" s="12">
        <f>J29/J12</f>
        <v>0.34383496929295054</v>
      </c>
      <c r="M29" s="8" t="s">
        <v>30</v>
      </c>
      <c r="N29" s="11">
        <f>N26*0.4</f>
        <v>194.548</v>
      </c>
      <c r="O29" s="12">
        <f>N29/N12</f>
        <v>0.26404451682953312</v>
      </c>
      <c r="P29" s="11">
        <f>P26*0.4</f>
        <v>131.416</v>
      </c>
      <c r="Q29" s="12">
        <f>P29/P12</f>
        <v>0.25907540660423856</v>
      </c>
      <c r="R29" s="11">
        <f>R26*0.4</f>
        <v>152.17200000000003</v>
      </c>
      <c r="S29" s="12">
        <f>R29/R12</f>
        <v>0.28046002432820971</v>
      </c>
      <c r="T29" s="11">
        <f>T26*0.4</f>
        <v>129.27599999999995</v>
      </c>
      <c r="U29" s="12">
        <f>T29/T12</f>
        <v>0.17717778630557532</v>
      </c>
      <c r="V29" s="11">
        <f>V26*0.4</f>
        <v>210.352</v>
      </c>
      <c r="W29" s="12">
        <f>V29/V12</f>
        <v>0.26090494145663823</v>
      </c>
    </row>
    <row r="30" spans="1:23" x14ac:dyDescent="0.25">
      <c r="A30" s="29" t="s">
        <v>31</v>
      </c>
      <c r="B30" s="30">
        <f>B26*0.6*0.5</f>
        <v>100.38300000000004</v>
      </c>
      <c r="C30" s="31">
        <f>B30/B12</f>
        <v>0.17005132896274844</v>
      </c>
      <c r="D30" s="9">
        <f>D26*0.6*0.5</f>
        <v>100.07700000000001</v>
      </c>
      <c r="E30" s="31">
        <f>D30/D12</f>
        <v>0.1837657687434584</v>
      </c>
      <c r="F30" s="30">
        <f>F26*0.6*0.5</f>
        <v>136.28399999999999</v>
      </c>
      <c r="G30" s="31">
        <f>F30/F12</f>
        <v>0.20250824690183955</v>
      </c>
      <c r="H30" s="30">
        <f>H26*0.6*0.5</f>
        <v>56.397000000000034</v>
      </c>
      <c r="I30" s="31">
        <f>H30/H12</f>
        <v>6.9938490537959808E-2</v>
      </c>
      <c r="J30" s="30">
        <f>J26*0.6*0.5</f>
        <v>196.51199999999997</v>
      </c>
      <c r="K30" s="31">
        <f>J30/J12</f>
        <v>0.25787622696971285</v>
      </c>
      <c r="M30" s="29" t="s">
        <v>31</v>
      </c>
      <c r="N30" s="30">
        <f>N26*0.6*0.5</f>
        <v>145.91099999999997</v>
      </c>
      <c r="O30" s="31">
        <f>N30/N12</f>
        <v>0.19803338762214981</v>
      </c>
      <c r="P30" s="30">
        <f>P26*0.6*0.5</f>
        <v>98.561999999999983</v>
      </c>
      <c r="Q30" s="31">
        <f>P30/P12</f>
        <v>0.19430655495317889</v>
      </c>
      <c r="R30" s="30">
        <f>R26*0.6*0.5</f>
        <v>114.12900000000002</v>
      </c>
      <c r="S30" s="31">
        <f>R30/R12</f>
        <v>0.21034501824615726</v>
      </c>
      <c r="T30" s="30">
        <f>T26*0.6*0.5</f>
        <v>96.956999999999965</v>
      </c>
      <c r="U30" s="31">
        <f>T30/T12</f>
        <v>0.13288333972918148</v>
      </c>
      <c r="V30" s="30">
        <f>V26*0.6*0.5</f>
        <v>157.76399999999998</v>
      </c>
      <c r="W30" s="31">
        <f>V30/V12</f>
        <v>0.19567870609247864</v>
      </c>
    </row>
    <row r="31" spans="1:23" x14ac:dyDescent="0.25">
      <c r="A31" s="29" t="s">
        <v>32</v>
      </c>
      <c r="B31" s="30">
        <f>B26*0.6*0.3</f>
        <v>60.229800000000019</v>
      </c>
      <c r="C31" s="31">
        <f>B31/B12</f>
        <v>0.10203079737764906</v>
      </c>
      <c r="D31" s="9">
        <f>D26*0.6*0.3</f>
        <v>60.046200000000006</v>
      </c>
      <c r="E31" s="31">
        <f>D31/D12</f>
        <v>0.11025946124607504</v>
      </c>
      <c r="F31" s="30">
        <f>F26*0.6*0.3</f>
        <v>81.770399999999995</v>
      </c>
      <c r="G31" s="31">
        <f>F31/F12</f>
        <v>0.12150494814110374</v>
      </c>
      <c r="H31" s="30">
        <f>H26*0.6*0.3</f>
        <v>33.838200000000022</v>
      </c>
      <c r="I31" s="31">
        <f>H31/H12</f>
        <v>4.1963094322775882E-2</v>
      </c>
      <c r="J31" s="30">
        <f>J26*0.6*0.3</f>
        <v>117.90719999999997</v>
      </c>
      <c r="K31" s="31">
        <f>J31/J12</f>
        <v>0.15472573618182769</v>
      </c>
      <c r="M31" s="29" t="s">
        <v>32</v>
      </c>
      <c r="N31" s="30">
        <f>N26*0.6*0.3</f>
        <v>87.546599999999984</v>
      </c>
      <c r="O31" s="31">
        <f>N31/N12</f>
        <v>0.11882003257328989</v>
      </c>
      <c r="P31" s="30">
        <f>P26*0.6*0.3</f>
        <v>59.137199999999986</v>
      </c>
      <c r="Q31" s="31">
        <f>P31/P12</f>
        <v>0.11658393297190733</v>
      </c>
      <c r="R31" s="30">
        <f>R26*0.6*0.3</f>
        <v>68.477400000000003</v>
      </c>
      <c r="S31" s="31">
        <f>R31/R12</f>
        <v>0.12620701094769435</v>
      </c>
      <c r="T31" s="30">
        <f>T26*0.6*0.3</f>
        <v>58.174199999999978</v>
      </c>
      <c r="U31" s="31">
        <f>T31/T12</f>
        <v>7.9730003837508889E-2</v>
      </c>
      <c r="V31" s="30">
        <f>V26*0.6*0.3</f>
        <v>94.658399999999986</v>
      </c>
      <c r="W31" s="31">
        <f>V31/V12</f>
        <v>0.11740722365548718</v>
      </c>
    </row>
    <row r="32" spans="1:23" x14ac:dyDescent="0.25">
      <c r="A32" s="29" t="s">
        <v>33</v>
      </c>
      <c r="B32" s="30">
        <f>B26*0.6*0.15</f>
        <v>30.114900000000009</v>
      </c>
      <c r="C32" s="31">
        <f>B32/B12</f>
        <v>5.1015398688824529E-2</v>
      </c>
      <c r="D32" s="9">
        <f>D26*0.6*0.15</f>
        <v>30.023100000000003</v>
      </c>
      <c r="E32" s="31">
        <f>D32/D12</f>
        <v>5.5129730623037519E-2</v>
      </c>
      <c r="F32" s="30">
        <f>+F26*0.6*0.15</f>
        <v>40.885199999999998</v>
      </c>
      <c r="G32" s="31">
        <f>F32/F12</f>
        <v>6.0752474070551871E-2</v>
      </c>
      <c r="H32" s="30">
        <f>+H26*0.6*0.15</f>
        <v>16.919100000000011</v>
      </c>
      <c r="I32" s="31">
        <f>H32/H12</f>
        <v>2.0981547161387941E-2</v>
      </c>
      <c r="J32" s="30">
        <f>+J26*0.6*0.15</f>
        <v>58.953599999999987</v>
      </c>
      <c r="K32" s="31">
        <f>J32/J12</f>
        <v>7.7362868090913847E-2</v>
      </c>
      <c r="M32" s="29" t="s">
        <v>33</v>
      </c>
      <c r="N32" s="30">
        <f>+N26*0.6*0.15</f>
        <v>43.773299999999992</v>
      </c>
      <c r="O32" s="31">
        <f>N32/N12</f>
        <v>5.9410016286644947E-2</v>
      </c>
      <c r="P32" s="30">
        <f>+P26*0.6*0.15</f>
        <v>29.568599999999993</v>
      </c>
      <c r="Q32" s="31">
        <f>P32/P12</f>
        <v>5.8291966485953667E-2</v>
      </c>
      <c r="R32" s="30">
        <f>+R26*0.6*0.15</f>
        <v>34.238700000000001</v>
      </c>
      <c r="S32" s="31">
        <f>R32/R12</f>
        <v>6.3103505473847174E-2</v>
      </c>
      <c r="T32" s="30">
        <f>+T26*0.6*0.15</f>
        <v>29.087099999999989</v>
      </c>
      <c r="U32" s="31">
        <f>T32/T12</f>
        <v>3.9865001918754445E-2</v>
      </c>
      <c r="V32" s="30">
        <f>+V26*0.6*0.15</f>
        <v>47.329199999999993</v>
      </c>
      <c r="W32" s="31">
        <f>V32/V12</f>
        <v>5.8703611827743592E-2</v>
      </c>
    </row>
    <row r="33" spans="1:23" x14ac:dyDescent="0.25">
      <c r="A33" s="29" t="s">
        <v>34</v>
      </c>
      <c r="B33" s="30">
        <f>B26*0.6*0.05</f>
        <v>10.038300000000005</v>
      </c>
      <c r="C33" s="31">
        <f>B33/B12</f>
        <v>1.7005132896274845E-2</v>
      </c>
      <c r="D33" s="9">
        <f>D26*0.6*0.05</f>
        <v>10.007700000000002</v>
      </c>
      <c r="E33" s="31">
        <f>D33/D12</f>
        <v>1.8376576874345841E-2</v>
      </c>
      <c r="F33" s="30">
        <f>F26*0.6*0.05</f>
        <v>13.628399999999999</v>
      </c>
      <c r="G33" s="31">
        <f>F33/F12</f>
        <v>2.0250824690183956E-2</v>
      </c>
      <c r="H33" s="30">
        <f>H26*0.6*0.05</f>
        <v>5.6397000000000039</v>
      </c>
      <c r="I33" s="31">
        <f>H33/H12</f>
        <v>6.9938490537959806E-3</v>
      </c>
      <c r="J33" s="30">
        <f>J26*0.6*0.05</f>
        <v>19.651199999999999</v>
      </c>
      <c r="K33" s="31">
        <f>J33/J12</f>
        <v>2.5787622696971289E-2</v>
      </c>
      <c r="M33" s="29" t="s">
        <v>34</v>
      </c>
      <c r="N33" s="30">
        <f>N26*0.6*0.05</f>
        <v>14.591099999999997</v>
      </c>
      <c r="O33" s="31">
        <f>N33/N12</f>
        <v>1.9803338762214982E-2</v>
      </c>
      <c r="P33" s="30">
        <f>P26*0.6*0.05</f>
        <v>9.8561999999999994</v>
      </c>
      <c r="Q33" s="31">
        <f>P33/P12</f>
        <v>1.9430655495317892E-2</v>
      </c>
      <c r="R33" s="30">
        <f>R26*0.6*0.05</f>
        <v>11.412900000000002</v>
      </c>
      <c r="S33" s="31">
        <f>R33/R12</f>
        <v>2.1034501824615727E-2</v>
      </c>
      <c r="T33" s="30">
        <f>T26*0.6*0.05</f>
        <v>9.6956999999999969</v>
      </c>
      <c r="U33" s="31">
        <f>T33/T12</f>
        <v>1.328833397291815E-2</v>
      </c>
      <c r="V33" s="30">
        <f>V26*0.6*0.05</f>
        <v>15.776399999999999</v>
      </c>
      <c r="W33" s="31">
        <f>V33/V12</f>
        <v>1.9567870609247865E-2</v>
      </c>
    </row>
    <row r="34" spans="1:23" x14ac:dyDescent="0.25">
      <c r="A34" s="1" t="s">
        <v>35</v>
      </c>
      <c r="B34" s="13">
        <f>SUM(B29:B33)</f>
        <v>334.61000000000013</v>
      </c>
      <c r="C34" s="14">
        <f>SUM(C29:C33)</f>
        <v>0.56683776320916146</v>
      </c>
      <c r="D34" s="9">
        <f>SUM(D29:D33)</f>
        <v>333.59000000000003</v>
      </c>
      <c r="E34" s="14">
        <f t="shared" ref="E34:K34" si="0">SUM(E29:E33)</f>
        <v>0.61255256247819456</v>
      </c>
      <c r="F34" s="13">
        <f t="shared" si="0"/>
        <v>454.28</v>
      </c>
      <c r="G34" s="14">
        <f t="shared" si="0"/>
        <v>0.67502748967279846</v>
      </c>
      <c r="H34" s="13">
        <f t="shared" si="0"/>
        <v>187.99000000000012</v>
      </c>
      <c r="I34" s="14">
        <f t="shared" si="0"/>
        <v>0.23312830179319941</v>
      </c>
      <c r="J34" s="13">
        <f t="shared" si="0"/>
        <v>655.04</v>
      </c>
      <c r="K34" s="14">
        <f t="shared" si="0"/>
        <v>0.85958742323237625</v>
      </c>
      <c r="M34" s="1" t="s">
        <v>35</v>
      </c>
      <c r="N34" s="13">
        <f t="shared" ref="N34:W34" si="1">SUM(N29:N33)</f>
        <v>486.36999999999995</v>
      </c>
      <c r="O34" s="14">
        <f t="shared" si="1"/>
        <v>0.66011129207383279</v>
      </c>
      <c r="P34" s="13">
        <f t="shared" si="1"/>
        <v>328.53999999999996</v>
      </c>
      <c r="Q34" s="14">
        <f t="shared" si="1"/>
        <v>0.64768851651059633</v>
      </c>
      <c r="R34" s="13">
        <f t="shared" si="1"/>
        <v>380.43</v>
      </c>
      <c r="S34" s="14">
        <f t="shared" si="1"/>
        <v>0.70115006082052422</v>
      </c>
      <c r="T34" s="13">
        <f t="shared" si="1"/>
        <v>323.18999999999983</v>
      </c>
      <c r="U34" s="14">
        <f t="shared" si="1"/>
        <v>0.44294446576393831</v>
      </c>
      <c r="V34" s="13">
        <f t="shared" si="1"/>
        <v>525.88</v>
      </c>
      <c r="W34" s="14">
        <f t="shared" si="1"/>
        <v>0.65226235364159557</v>
      </c>
    </row>
  </sheetData>
  <mergeCells count="10">
    <mergeCell ref="P1:Q1"/>
    <mergeCell ref="R1:S1"/>
    <mergeCell ref="T1:U1"/>
    <mergeCell ref="V1:W1"/>
    <mergeCell ref="B1:C1"/>
    <mergeCell ref="D1:E1"/>
    <mergeCell ref="F1:G1"/>
    <mergeCell ref="H1:I1"/>
    <mergeCell ref="J1:K1"/>
    <mergeCell ref="N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peris</dc:creator>
  <cp:lastModifiedBy>peris</cp:lastModifiedBy>
  <dcterms:created xsi:type="dcterms:W3CDTF">2017-05-29T17:30:35Z</dcterms:created>
  <dcterms:modified xsi:type="dcterms:W3CDTF">2017-05-29T17:31:20Z</dcterms:modified>
</cp:coreProperties>
</file>