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06" yWindow="195" windowWidth="19140" windowHeight="10845" activeTab="2"/>
  </bookViews>
  <sheets>
    <sheet name="2017 Full Year " sheetId="1" r:id="rId1"/>
    <sheet name="Jan" sheetId="2" r:id="rId2"/>
    <sheet name="Feb" sheetId="3" r:id="rId3"/>
  </sheets>
  <definedNames>
    <definedName name="_xlnm.Print_Area" localSheetId="0">'2017 Full Year '!$A$1:$AD$69</definedName>
    <definedName name="_xlnm.Print_Area" localSheetId="2">'Feb'!$A$1:$BB$46</definedName>
    <definedName name="_xlnm.Print_Area" localSheetId="1">'Jan'!$A$1:$K$34</definedName>
  </definedNames>
  <calcPr fullCalcOnLoad="1"/>
</workbook>
</file>

<file path=xl/sharedStrings.xml><?xml version="1.0" encoding="utf-8"?>
<sst xmlns="http://schemas.openxmlformats.org/spreadsheetml/2006/main" count="421" uniqueCount="46">
  <si>
    <t>Receipts</t>
  </si>
  <si>
    <t>1st week</t>
  </si>
  <si>
    <t>2nd week</t>
  </si>
  <si>
    <t>3rd week</t>
  </si>
  <si>
    <t>4th week</t>
  </si>
  <si>
    <t>5th week</t>
  </si>
  <si>
    <t>Literature</t>
  </si>
  <si>
    <t>February</t>
  </si>
  <si>
    <t xml:space="preserve">January  </t>
  </si>
  <si>
    <t>$</t>
  </si>
  <si>
    <t xml:space="preserve">% </t>
  </si>
  <si>
    <t>March</t>
  </si>
  <si>
    <t>April</t>
  </si>
  <si>
    <t>May</t>
  </si>
  <si>
    <t>August</t>
  </si>
  <si>
    <t>June</t>
  </si>
  <si>
    <t>July</t>
  </si>
  <si>
    <t>September</t>
  </si>
  <si>
    <t>October</t>
  </si>
  <si>
    <t>November</t>
  </si>
  <si>
    <t>December</t>
  </si>
  <si>
    <t>Total Receipts</t>
  </si>
  <si>
    <t>Expenses</t>
  </si>
  <si>
    <t>Coffee &amp; Supplies</t>
  </si>
  <si>
    <t>Snacks</t>
  </si>
  <si>
    <t>Coins</t>
  </si>
  <si>
    <t>Administrative</t>
  </si>
  <si>
    <t>ASL Interpreter</t>
  </si>
  <si>
    <t>GSR Expense</t>
  </si>
  <si>
    <t>Miscellaneous</t>
  </si>
  <si>
    <t>Total Group Expenses</t>
  </si>
  <si>
    <t>Contributions</t>
  </si>
  <si>
    <t>Rochester Intergroup</t>
  </si>
  <si>
    <t>Area 47</t>
  </si>
  <si>
    <t>General Service Office</t>
  </si>
  <si>
    <t>Total Contributions</t>
  </si>
  <si>
    <t>7th Trad. Contributions</t>
  </si>
  <si>
    <t>Income less Expense</t>
  </si>
  <si>
    <t>Year to Date</t>
  </si>
  <si>
    <t>Church</t>
  </si>
  <si>
    <t>Prudent Reserve Inc.</t>
  </si>
  <si>
    <t>District 800</t>
  </si>
  <si>
    <t>N/A</t>
  </si>
  <si>
    <t>% means the percent of total receipts that was either spent on expenses or contributed*****</t>
  </si>
  <si>
    <t>After expenses, we contribute 40% of whats left to the church</t>
  </si>
  <si>
    <t>What remains (%60) is divided up for contributions as follows: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</si>
</sst>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5" fontId="0" fillId="0" borderId="18" xfId="0" applyNumberFormat="1" applyBorder="1" applyAlignment="1">
      <alignment horizontal="right"/>
    </xf>
    <xf numFmtId="0" fontId="2" fillId="14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14" borderId="12" xfId="0" applyFont="1" applyFill="1" applyBorder="1" applyAlignment="1">
      <alignment/>
    </xf>
    <xf numFmtId="164" fontId="2" fillId="14" borderId="10" xfId="0" applyNumberFormat="1" applyFont="1" applyFill="1" applyBorder="1" applyAlignment="1">
      <alignment horizontal="right"/>
    </xf>
    <xf numFmtId="164" fontId="2" fillId="14" borderId="10" xfId="0" applyNumberFormat="1" applyFont="1" applyFill="1" applyBorder="1" applyAlignment="1">
      <alignment/>
    </xf>
    <xf numFmtId="165" fontId="2" fillId="14" borderId="10" xfId="0" applyNumberFormat="1" applyFont="1" applyFill="1" applyBorder="1" applyAlignment="1">
      <alignment horizontal="right"/>
    </xf>
    <xf numFmtId="164" fontId="0" fillId="14" borderId="10" xfId="0" applyNumberFormat="1" applyFill="1" applyBorder="1" applyAlignment="1">
      <alignment/>
    </xf>
    <xf numFmtId="165" fontId="2" fillId="15" borderId="10" xfId="0" applyNumberFormat="1" applyFont="1" applyFill="1" applyBorder="1" applyAlignment="1">
      <alignment horizontal="right"/>
    </xf>
    <xf numFmtId="165" fontId="2" fillId="15" borderId="13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0" fontId="2" fillId="14" borderId="24" xfId="0" applyFont="1" applyFill="1" applyBorder="1" applyAlignment="1">
      <alignment/>
    </xf>
    <xf numFmtId="164" fontId="2" fillId="14" borderId="25" xfId="0" applyNumberFormat="1" applyFont="1" applyFill="1" applyBorder="1" applyAlignment="1">
      <alignment horizontal="right"/>
    </xf>
    <xf numFmtId="165" fontId="2" fillId="14" borderId="25" xfId="0" applyNumberFormat="1" applyFont="1" applyFill="1" applyBorder="1" applyAlignment="1">
      <alignment horizontal="right"/>
    </xf>
    <xf numFmtId="164" fontId="0" fillId="14" borderId="25" xfId="0" applyNumberFormat="1" applyFill="1" applyBorder="1" applyAlignment="1">
      <alignment/>
    </xf>
    <xf numFmtId="165" fontId="2" fillId="14" borderId="26" xfId="0" applyNumberFormat="1" applyFont="1" applyFill="1" applyBorder="1" applyAlignment="1">
      <alignment horizontal="right"/>
    </xf>
    <xf numFmtId="0" fontId="2" fillId="14" borderId="27" xfId="0" applyFont="1" applyFill="1" applyBorder="1" applyAlignment="1">
      <alignment/>
    </xf>
    <xf numFmtId="0" fontId="2" fillId="14" borderId="27" xfId="0" applyFont="1" applyFill="1" applyBorder="1" applyAlignment="1">
      <alignment horizontal="left"/>
    </xf>
    <xf numFmtId="0" fontId="2" fillId="14" borderId="28" xfId="0" applyFont="1" applyFill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2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5" fontId="0" fillId="0" borderId="33" xfId="0" applyNumberFormat="1" applyBorder="1" applyAlignment="1">
      <alignment/>
    </xf>
    <xf numFmtId="165" fontId="0" fillId="0" borderId="33" xfId="0" applyNumberFormat="1" applyBorder="1" applyAlignment="1">
      <alignment horizontal="right"/>
    </xf>
    <xf numFmtId="165" fontId="2" fillId="0" borderId="34" xfId="0" applyNumberFormat="1" applyFont="1" applyBorder="1" applyAlignment="1">
      <alignment/>
    </xf>
    <xf numFmtId="0" fontId="2" fillId="14" borderId="35" xfId="0" applyFont="1" applyFill="1" applyBorder="1" applyAlignment="1">
      <alignment/>
    </xf>
    <xf numFmtId="164" fontId="2" fillId="0" borderId="32" xfId="0" applyNumberFormat="1" applyFont="1" applyFill="1" applyBorder="1" applyAlignment="1">
      <alignment horizontal="right"/>
    </xf>
    <xf numFmtId="165" fontId="2" fillId="0" borderId="33" xfId="0" applyNumberFormat="1" applyFont="1" applyFill="1" applyBorder="1" applyAlignment="1">
      <alignment horizontal="right"/>
    </xf>
    <xf numFmtId="164" fontId="0" fillId="14" borderId="10" xfId="0" applyNumberFormat="1" applyFill="1" applyBorder="1" applyAlignment="1">
      <alignment horizontal="right"/>
    </xf>
    <xf numFmtId="164" fontId="0" fillId="14" borderId="10" xfId="0" applyNumberForma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165" fontId="0" fillId="15" borderId="13" xfId="0" applyNumberFormat="1" applyFill="1" applyBorder="1" applyAlignment="1">
      <alignment horizontal="center"/>
    </xf>
    <xf numFmtId="165" fontId="2" fillId="15" borderId="16" xfId="0" applyNumberFormat="1" applyFont="1" applyFill="1" applyBorder="1" applyAlignment="1">
      <alignment horizontal="right"/>
    </xf>
    <xf numFmtId="165" fontId="2" fillId="15" borderId="36" xfId="0" applyNumberFormat="1" applyFont="1" applyFill="1" applyBorder="1" applyAlignment="1">
      <alignment horizontal="right"/>
    </xf>
    <xf numFmtId="0" fontId="2" fillId="14" borderId="37" xfId="0" applyFont="1" applyFill="1" applyBorder="1" applyAlignment="1">
      <alignment/>
    </xf>
    <xf numFmtId="164" fontId="2" fillId="14" borderId="16" xfId="0" applyNumberFormat="1" applyFont="1" applyFill="1" applyBorder="1" applyAlignment="1">
      <alignment horizontal="right"/>
    </xf>
    <xf numFmtId="164" fontId="0" fillId="14" borderId="16" xfId="0" applyNumberFormat="1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164" fontId="0" fillId="33" borderId="38" xfId="0" applyNumberFormat="1" applyFill="1" applyBorder="1" applyAlignment="1">
      <alignment/>
    </xf>
    <xf numFmtId="165" fontId="0" fillId="33" borderId="15" xfId="0" applyNumberFormat="1" applyFill="1" applyBorder="1" applyAlignment="1">
      <alignment horizontal="right"/>
    </xf>
    <xf numFmtId="0" fontId="0" fillId="33" borderId="39" xfId="0" applyFill="1" applyBorder="1" applyAlignment="1">
      <alignment/>
    </xf>
    <xf numFmtId="164" fontId="0" fillId="33" borderId="29" xfId="0" applyNumberFormat="1" applyFill="1" applyBorder="1" applyAlignment="1">
      <alignment horizontal="right"/>
    </xf>
    <xf numFmtId="165" fontId="0" fillId="33" borderId="29" xfId="0" applyNumberForma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5" fontId="2" fillId="33" borderId="15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5" fontId="2" fillId="33" borderId="11" xfId="0" applyNumberFormat="1" applyFont="1" applyFill="1" applyBorder="1" applyAlignment="1">
      <alignment horizontal="right"/>
    </xf>
    <xf numFmtId="165" fontId="2" fillId="33" borderId="18" xfId="0" applyNumberFormat="1" applyFont="1" applyFill="1" applyBorder="1" applyAlignment="1">
      <alignment horizontal="right"/>
    </xf>
    <xf numFmtId="0" fontId="0" fillId="15" borderId="24" xfId="0" applyFont="1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6" xfId="0" applyFill="1" applyBorder="1" applyAlignment="1">
      <alignment/>
    </xf>
    <xf numFmtId="0" fontId="0" fillId="15" borderId="40" xfId="0" applyFont="1" applyFill="1" applyBorder="1" applyAlignment="1">
      <alignment/>
    </xf>
    <xf numFmtId="0" fontId="0" fillId="15" borderId="41" xfId="0" applyFill="1" applyBorder="1" applyAlignment="1">
      <alignment/>
    </xf>
    <xf numFmtId="0" fontId="0" fillId="15" borderId="42" xfId="0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15" xfId="0" applyFill="1" applyBorder="1" applyAlignment="1">
      <alignment/>
    </xf>
    <xf numFmtId="9" fontId="0" fillId="15" borderId="0" xfId="0" applyNumberFormat="1" applyFill="1" applyBorder="1" applyAlignment="1">
      <alignment/>
    </xf>
    <xf numFmtId="0" fontId="0" fillId="15" borderId="43" xfId="0" applyFont="1" applyFill="1" applyBorder="1" applyAlignment="1">
      <alignment/>
    </xf>
    <xf numFmtId="9" fontId="0" fillId="15" borderId="44" xfId="0" applyNumberFormat="1" applyFill="1" applyBorder="1" applyAlignment="1">
      <alignment/>
    </xf>
    <xf numFmtId="0" fontId="0" fillId="15" borderId="44" xfId="0" applyFill="1" applyBorder="1" applyAlignment="1">
      <alignment/>
    </xf>
    <xf numFmtId="0" fontId="0" fillId="15" borderId="45" xfId="0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" fillId="0" borderId="34" xfId="0" applyFon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4" xfId="0" applyNumberFormat="1" applyBorder="1" applyAlignment="1">
      <alignment/>
    </xf>
    <xf numFmtId="165" fontId="0" fillId="0" borderId="34" xfId="0" applyNumberForma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165" fontId="0" fillId="0" borderId="34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4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6" xfId="0" applyNumberForma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zoomScalePageLayoutView="0" workbookViewId="0" topLeftCell="A1">
      <selection activeCell="AD18" sqref="AD18"/>
    </sheetView>
  </sheetViews>
  <sheetFormatPr defaultColWidth="9.140625" defaultRowHeight="12.75"/>
  <cols>
    <col min="1" max="1" width="21.140625" style="0" bestFit="1" customWidth="1"/>
    <col min="2" max="2" width="8.140625" style="9" customWidth="1"/>
    <col min="3" max="3" width="6.28125" style="13" bestFit="1" customWidth="1"/>
    <col min="4" max="4" width="9.140625" style="9" bestFit="1" customWidth="1"/>
    <col min="5" max="5" width="6.28125" style="13" bestFit="1" customWidth="1"/>
    <col min="6" max="6" width="7.57421875" style="9" bestFit="1" customWidth="1"/>
    <col min="7" max="7" width="7.28125" style="13" bestFit="1" customWidth="1"/>
    <col min="8" max="8" width="7.57421875" style="9" bestFit="1" customWidth="1"/>
    <col min="9" max="9" width="7.28125" style="13" bestFit="1" customWidth="1"/>
    <col min="10" max="10" width="7.57421875" style="9" bestFit="1" customWidth="1"/>
    <col min="11" max="11" width="7.28125" style="13" bestFit="1" customWidth="1"/>
    <col min="12" max="12" width="7.57421875" style="9" bestFit="1" customWidth="1"/>
    <col min="13" max="13" width="7.28125" style="13" bestFit="1" customWidth="1"/>
    <col min="14" max="14" width="7.57421875" style="9" bestFit="1" customWidth="1"/>
    <col min="15" max="15" width="7.28125" style="13" bestFit="1" customWidth="1"/>
    <col min="16" max="16" width="7.57421875" style="9" bestFit="1" customWidth="1"/>
    <col min="17" max="17" width="7.28125" style="13" bestFit="1" customWidth="1"/>
    <col min="18" max="18" width="7.57421875" style="9" bestFit="1" customWidth="1"/>
    <col min="19" max="19" width="7.28125" style="13" bestFit="1" customWidth="1"/>
    <col min="20" max="20" width="7.57421875" style="9" bestFit="1" customWidth="1"/>
    <col min="21" max="21" width="7.28125" style="13" bestFit="1" customWidth="1"/>
    <col min="22" max="22" width="7.57421875" style="9" bestFit="1" customWidth="1"/>
    <col min="23" max="23" width="7.28125" style="13" bestFit="1" customWidth="1"/>
    <col min="24" max="24" width="7.57421875" style="9" bestFit="1" customWidth="1"/>
    <col min="25" max="25" width="7.28125" style="13" customWidth="1"/>
    <col min="26" max="26" width="9.7109375" style="9" bestFit="1" customWidth="1"/>
    <col min="27" max="27" width="7.57421875" style="13" bestFit="1" customWidth="1"/>
    <col min="28" max="28" width="8.57421875" style="0" bestFit="1" customWidth="1"/>
    <col min="29" max="29" width="8.28125" style="0" bestFit="1" customWidth="1"/>
    <col min="30" max="30" width="9.7109375" style="0" bestFit="1" customWidth="1"/>
  </cols>
  <sheetData>
    <row r="1" spans="1:30" s="1" customFormat="1" ht="12.75">
      <c r="A1" s="3"/>
      <c r="B1" s="34" t="s">
        <v>8</v>
      </c>
      <c r="C1" s="34"/>
      <c r="D1" s="34" t="s">
        <v>7</v>
      </c>
      <c r="E1" s="34"/>
      <c r="F1" s="34" t="s">
        <v>11</v>
      </c>
      <c r="G1" s="34"/>
      <c r="H1" s="34" t="s">
        <v>12</v>
      </c>
      <c r="I1" s="34"/>
      <c r="J1" s="34" t="s">
        <v>13</v>
      </c>
      <c r="K1" s="34"/>
      <c r="L1" s="34" t="s">
        <v>15</v>
      </c>
      <c r="M1" s="34"/>
      <c r="N1" s="34" t="s">
        <v>16</v>
      </c>
      <c r="O1" s="34"/>
      <c r="P1" s="34" t="s">
        <v>14</v>
      </c>
      <c r="Q1" s="34"/>
      <c r="R1" s="34" t="s">
        <v>17</v>
      </c>
      <c r="S1" s="34"/>
      <c r="T1" s="34" t="s">
        <v>18</v>
      </c>
      <c r="U1" s="34"/>
      <c r="V1" s="34" t="s">
        <v>19</v>
      </c>
      <c r="W1" s="34"/>
      <c r="X1" s="34" t="s">
        <v>20</v>
      </c>
      <c r="Y1" s="34"/>
      <c r="Z1" s="34" t="s">
        <v>38</v>
      </c>
      <c r="AA1" s="129"/>
      <c r="AB1" s="135"/>
      <c r="AC1" s="136"/>
      <c r="AD1" s="136"/>
    </row>
    <row r="2" spans="1:30" ht="12.75">
      <c r="A2" s="24">
        <v>2017</v>
      </c>
      <c r="B2" s="6" t="s">
        <v>9</v>
      </c>
      <c r="C2" s="10" t="s">
        <v>10</v>
      </c>
      <c r="D2" s="6" t="s">
        <v>9</v>
      </c>
      <c r="E2" s="10" t="s">
        <v>10</v>
      </c>
      <c r="F2" s="6" t="s">
        <v>9</v>
      </c>
      <c r="G2" s="10" t="s">
        <v>10</v>
      </c>
      <c r="H2" s="6" t="s">
        <v>9</v>
      </c>
      <c r="I2" s="10" t="s">
        <v>10</v>
      </c>
      <c r="J2" s="6" t="s">
        <v>9</v>
      </c>
      <c r="K2" s="10" t="s">
        <v>10</v>
      </c>
      <c r="L2" s="6" t="s">
        <v>9</v>
      </c>
      <c r="M2" s="10" t="s">
        <v>10</v>
      </c>
      <c r="N2" s="6" t="s">
        <v>9</v>
      </c>
      <c r="O2" s="10" t="s">
        <v>10</v>
      </c>
      <c r="P2" s="6" t="s">
        <v>9</v>
      </c>
      <c r="Q2" s="10" t="s">
        <v>10</v>
      </c>
      <c r="R2" s="6" t="s">
        <v>9</v>
      </c>
      <c r="S2" s="10" t="s">
        <v>10</v>
      </c>
      <c r="T2" s="6" t="s">
        <v>9</v>
      </c>
      <c r="U2" s="10" t="s">
        <v>10</v>
      </c>
      <c r="V2" s="6" t="s">
        <v>9</v>
      </c>
      <c r="W2" s="10" t="s">
        <v>10</v>
      </c>
      <c r="X2" s="6" t="s">
        <v>9</v>
      </c>
      <c r="Y2" s="10" t="s">
        <v>10</v>
      </c>
      <c r="Z2" s="6" t="s">
        <v>9</v>
      </c>
      <c r="AA2" s="130" t="s">
        <v>10</v>
      </c>
      <c r="AB2" s="137"/>
      <c r="AC2" s="138"/>
      <c r="AD2" s="139"/>
    </row>
    <row r="3" spans="1:30" s="1" customFormat="1" ht="12.75">
      <c r="A3" s="3" t="s">
        <v>0</v>
      </c>
      <c r="B3" s="7"/>
      <c r="C3" s="11"/>
      <c r="D3" s="7"/>
      <c r="E3" s="11"/>
      <c r="F3" s="7"/>
      <c r="G3" s="11"/>
      <c r="H3" s="7"/>
      <c r="I3" s="11"/>
      <c r="J3" s="7"/>
      <c r="K3" s="11"/>
      <c r="L3" s="7"/>
      <c r="M3" s="11"/>
      <c r="N3" s="7"/>
      <c r="O3" s="11"/>
      <c r="P3" s="7"/>
      <c r="Q3" s="11"/>
      <c r="R3" s="7"/>
      <c r="S3" s="11"/>
      <c r="T3" s="7"/>
      <c r="U3" s="11"/>
      <c r="V3" s="7"/>
      <c r="W3" s="11"/>
      <c r="X3" s="7"/>
      <c r="Y3" s="11"/>
      <c r="Z3" s="7"/>
      <c r="AA3" s="81"/>
      <c r="AB3" s="135"/>
      <c r="AC3" s="136"/>
      <c r="AD3" s="136"/>
    </row>
    <row r="4" spans="1:30" ht="12.75">
      <c r="A4" s="4" t="s">
        <v>1</v>
      </c>
      <c r="B4" s="8">
        <v>139.54</v>
      </c>
      <c r="C4" s="12"/>
      <c r="D4" s="8">
        <v>139.8</v>
      </c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>
        <f aca="true" t="shared" si="0" ref="Z4:Z12">SUM(B4:Y4)</f>
        <v>279.34000000000003</v>
      </c>
      <c r="AA4" s="131"/>
      <c r="AB4" s="140"/>
      <c r="AC4" s="44"/>
      <c r="AD4" s="44"/>
    </row>
    <row r="5" spans="1:30" ht="12.75">
      <c r="A5" s="4" t="s">
        <v>2</v>
      </c>
      <c r="B5" s="17">
        <v>127.94</v>
      </c>
      <c r="C5" s="16"/>
      <c r="D5" s="8">
        <v>167.75</v>
      </c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8">
        <f t="shared" si="0"/>
        <v>295.69</v>
      </c>
      <c r="AA5" s="132"/>
      <c r="AB5" s="140"/>
      <c r="AC5" s="44"/>
      <c r="AD5" s="44"/>
    </row>
    <row r="6" spans="1:30" ht="12.75">
      <c r="A6" s="4" t="s">
        <v>3</v>
      </c>
      <c r="B6" s="17">
        <v>142.11</v>
      </c>
      <c r="C6" s="16"/>
      <c r="D6" s="8">
        <v>114.33</v>
      </c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8">
        <f t="shared" si="0"/>
        <v>256.44</v>
      </c>
      <c r="AA6" s="132"/>
      <c r="AB6" s="140"/>
      <c r="AC6" s="44"/>
      <c r="AD6" s="44"/>
    </row>
    <row r="7" spans="1:30" ht="12.75">
      <c r="A7" s="4" t="s">
        <v>4</v>
      </c>
      <c r="B7" s="17">
        <v>163.3</v>
      </c>
      <c r="C7" s="16"/>
      <c r="D7" s="8">
        <v>112.71</v>
      </c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8">
        <f t="shared" si="0"/>
        <v>276.01</v>
      </c>
      <c r="AA7" s="132"/>
      <c r="AB7" s="140"/>
      <c r="AC7" s="44"/>
      <c r="AD7" s="44"/>
    </row>
    <row r="8" spans="1:30" ht="12.75">
      <c r="A8" s="4" t="s">
        <v>5</v>
      </c>
      <c r="B8" s="17">
        <v>0</v>
      </c>
      <c r="C8" s="16"/>
      <c r="D8" s="8">
        <v>0</v>
      </c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8">
        <f t="shared" si="0"/>
        <v>0</v>
      </c>
      <c r="AA8" s="132"/>
      <c r="AB8" s="140"/>
      <c r="AC8" s="44"/>
      <c r="AD8" s="44"/>
    </row>
    <row r="9" spans="1:30" ht="12.75">
      <c r="A9" s="4" t="s">
        <v>36</v>
      </c>
      <c r="B9" s="17">
        <f>SUM(B4:B8)</f>
        <v>572.8900000000001</v>
      </c>
      <c r="C9" s="17"/>
      <c r="D9" s="8">
        <f>SUM(D4:D8)</f>
        <v>534.59</v>
      </c>
      <c r="E9" s="17"/>
      <c r="F9" s="17"/>
      <c r="G9" s="16"/>
      <c r="H9" s="17"/>
      <c r="I9" s="17"/>
      <c r="J9" s="17"/>
      <c r="K9" s="17"/>
      <c r="L9" s="17"/>
      <c r="M9" s="17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8">
        <f t="shared" si="0"/>
        <v>1107.48</v>
      </c>
      <c r="AA9" s="132"/>
      <c r="AB9" s="140"/>
      <c r="AC9" s="44"/>
      <c r="AD9" s="44"/>
    </row>
    <row r="10" spans="1:30" ht="12.75">
      <c r="A10" s="4" t="s">
        <v>6</v>
      </c>
      <c r="B10" s="17">
        <v>15</v>
      </c>
      <c r="C10" s="16"/>
      <c r="D10" s="8">
        <v>10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8">
        <f t="shared" si="0"/>
        <v>25</v>
      </c>
      <c r="AA10" s="132"/>
      <c r="AB10" s="140"/>
      <c r="AC10" s="44"/>
      <c r="AD10" s="44"/>
    </row>
    <row r="11" spans="1:30" ht="12.75">
      <c r="A11" s="4" t="s">
        <v>29</v>
      </c>
      <c r="B11" s="17">
        <v>2.42</v>
      </c>
      <c r="C11" s="16"/>
      <c r="D11" s="8">
        <v>0</v>
      </c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8">
        <f t="shared" si="0"/>
        <v>2.42</v>
      </c>
      <c r="AA11" s="132"/>
      <c r="AB11" s="140"/>
      <c r="AC11" s="44"/>
      <c r="AD11" s="44"/>
    </row>
    <row r="12" spans="1:30" s="1" customFormat="1" ht="12.75">
      <c r="A12" s="3" t="s">
        <v>21</v>
      </c>
      <c r="B12" s="15">
        <f>SUM(B9:B11)</f>
        <v>590.3100000000001</v>
      </c>
      <c r="C12" s="15"/>
      <c r="D12" s="7">
        <f>SUM(D9:D11)</f>
        <v>544.59</v>
      </c>
      <c r="E12" s="15"/>
      <c r="F12" s="15"/>
      <c r="G12" s="14"/>
      <c r="H12" s="15"/>
      <c r="I12" s="15"/>
      <c r="J12" s="15"/>
      <c r="K12" s="15"/>
      <c r="L12" s="15"/>
      <c r="M12" s="15"/>
      <c r="N12" s="15"/>
      <c r="O12" s="14"/>
      <c r="P12" s="15"/>
      <c r="Q12" s="14"/>
      <c r="R12" s="15"/>
      <c r="S12" s="15"/>
      <c r="T12" s="15"/>
      <c r="U12" s="14"/>
      <c r="V12" s="15"/>
      <c r="W12" s="14"/>
      <c r="X12" s="15"/>
      <c r="Y12" s="14"/>
      <c r="Z12" s="7">
        <f t="shared" si="0"/>
        <v>1134.9</v>
      </c>
      <c r="AA12" s="133"/>
      <c r="AB12" s="141"/>
      <c r="AC12" s="142"/>
      <c r="AD12" s="142"/>
    </row>
    <row r="13" spans="2:30" ht="12.75">
      <c r="B13" s="19"/>
      <c r="C13" s="18"/>
      <c r="D13" s="8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43"/>
      <c r="AC13" s="144"/>
      <c r="AD13" s="44"/>
    </row>
    <row r="14" spans="1:30" s="1" customFormat="1" ht="12.75">
      <c r="A14" s="3" t="s">
        <v>22</v>
      </c>
      <c r="B14" s="15"/>
      <c r="C14" s="14"/>
      <c r="D14" s="8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33"/>
      <c r="AB14" s="135"/>
      <c r="AC14" s="136"/>
      <c r="AD14" s="44"/>
    </row>
    <row r="15" spans="1:30" ht="12.75">
      <c r="A15" s="4" t="s">
        <v>23</v>
      </c>
      <c r="B15" s="17">
        <f>SUM(31.96+7.86)</f>
        <v>39.82</v>
      </c>
      <c r="C15" s="16">
        <f>B15/B12</f>
        <v>0.06745608239738442</v>
      </c>
      <c r="D15" s="8">
        <f>SUM(8+73)</f>
        <v>81</v>
      </c>
      <c r="E15" s="16">
        <f>D15/D12</f>
        <v>0.1487357461576599</v>
      </c>
      <c r="F15" s="17">
        <v>0</v>
      </c>
      <c r="G15" s="16" t="e">
        <f>F15/F12</f>
        <v>#DIV/0!</v>
      </c>
      <c r="H15" s="17">
        <v>0</v>
      </c>
      <c r="I15" s="16" t="e">
        <f>H15/H12</f>
        <v>#DIV/0!</v>
      </c>
      <c r="J15" s="17">
        <v>0</v>
      </c>
      <c r="K15" s="16" t="e">
        <f>J15/J12</f>
        <v>#DIV/0!</v>
      </c>
      <c r="L15" s="17">
        <v>0</v>
      </c>
      <c r="M15" s="16" t="e">
        <f>L15/L12</f>
        <v>#DIV/0!</v>
      </c>
      <c r="N15" s="17">
        <v>0</v>
      </c>
      <c r="O15" s="16" t="e">
        <f>N15/N12</f>
        <v>#DIV/0!</v>
      </c>
      <c r="P15" s="17">
        <v>0</v>
      </c>
      <c r="Q15" s="16" t="e">
        <f>P15/P12</f>
        <v>#DIV/0!</v>
      </c>
      <c r="R15" s="17">
        <v>0</v>
      </c>
      <c r="S15" s="16" t="e">
        <f>R15/R12</f>
        <v>#DIV/0!</v>
      </c>
      <c r="T15" s="17">
        <v>0</v>
      </c>
      <c r="U15" s="16" t="e">
        <f>T15/T12</f>
        <v>#DIV/0!</v>
      </c>
      <c r="V15" s="17">
        <v>0</v>
      </c>
      <c r="W15" s="16" t="e">
        <f>V15/V12</f>
        <v>#DIV/0!</v>
      </c>
      <c r="X15" s="17">
        <v>0</v>
      </c>
      <c r="Y15" s="16" t="e">
        <f>X15/X12</f>
        <v>#DIV/0!</v>
      </c>
      <c r="Z15" s="17">
        <f>B15+D15</f>
        <v>120.82</v>
      </c>
      <c r="AA15" s="132">
        <f>Z15/Z12</f>
        <v>0.10645871882985283</v>
      </c>
      <c r="AB15" s="140"/>
      <c r="AC15" s="44"/>
      <c r="AD15" s="44"/>
    </row>
    <row r="16" spans="1:30" ht="12.75">
      <c r="A16" s="4" t="s">
        <v>24</v>
      </c>
      <c r="B16" s="17">
        <v>16.45</v>
      </c>
      <c r="C16" s="16">
        <f>B16/B12</f>
        <v>0.027866714099371512</v>
      </c>
      <c r="D16" s="8">
        <f>SUM(24+10+21)</f>
        <v>55</v>
      </c>
      <c r="E16" s="16">
        <f>D16/D12</f>
        <v>0.10099340788483079</v>
      </c>
      <c r="F16" s="17">
        <v>0</v>
      </c>
      <c r="G16" s="16" t="e">
        <f>F16/F12</f>
        <v>#DIV/0!</v>
      </c>
      <c r="H16" s="17">
        <v>0</v>
      </c>
      <c r="I16" s="16" t="e">
        <f>H16/H12</f>
        <v>#DIV/0!</v>
      </c>
      <c r="J16" s="17">
        <v>0</v>
      </c>
      <c r="K16" s="16" t="e">
        <f>J16/J12</f>
        <v>#DIV/0!</v>
      </c>
      <c r="L16" s="9">
        <v>0</v>
      </c>
      <c r="M16" s="16" t="e">
        <f>L16/L12</f>
        <v>#DIV/0!</v>
      </c>
      <c r="N16" s="17">
        <v>0</v>
      </c>
      <c r="O16" s="16" t="e">
        <f>N16/N12</f>
        <v>#DIV/0!</v>
      </c>
      <c r="P16" s="17">
        <v>0</v>
      </c>
      <c r="Q16" s="16" t="e">
        <f>P16/P12</f>
        <v>#DIV/0!</v>
      </c>
      <c r="R16" s="17">
        <v>0</v>
      </c>
      <c r="S16" s="16" t="e">
        <f>R16/R12</f>
        <v>#DIV/0!</v>
      </c>
      <c r="T16" s="17">
        <v>0</v>
      </c>
      <c r="U16" s="16" t="e">
        <f>T16/T12</f>
        <v>#DIV/0!</v>
      </c>
      <c r="V16" s="17">
        <v>0</v>
      </c>
      <c r="W16" s="16" t="e">
        <f>V16/V12</f>
        <v>#DIV/0!</v>
      </c>
      <c r="X16" s="17">
        <v>0</v>
      </c>
      <c r="Y16" s="16" t="e">
        <f>X16/X12</f>
        <v>#DIV/0!</v>
      </c>
      <c r="Z16" s="17">
        <f aca="true" t="shared" si="1" ref="Z16:Z24">B16+D16</f>
        <v>71.45</v>
      </c>
      <c r="AA16" s="132">
        <f>Z16/Z12</f>
        <v>0.0629570887302846</v>
      </c>
      <c r="AB16" s="140"/>
      <c r="AC16" s="44"/>
      <c r="AD16" s="44"/>
    </row>
    <row r="17" spans="1:30" ht="12.75">
      <c r="A17" s="4" t="s">
        <v>6</v>
      </c>
      <c r="B17" s="17">
        <f>SUM(54+37.1+27.8+63.25)</f>
        <v>182.14999999999998</v>
      </c>
      <c r="C17" s="16">
        <f>B17/B12</f>
        <v>0.3085666853009435</v>
      </c>
      <c r="D17" s="8">
        <v>0</v>
      </c>
      <c r="E17" s="16">
        <f>D17/D12</f>
        <v>0</v>
      </c>
      <c r="F17" s="17">
        <v>0</v>
      </c>
      <c r="G17" s="16" t="e">
        <f>F17/F12</f>
        <v>#DIV/0!</v>
      </c>
      <c r="H17" s="17">
        <v>0</v>
      </c>
      <c r="I17" s="16" t="e">
        <f>H17/H12</f>
        <v>#DIV/0!</v>
      </c>
      <c r="J17" s="17">
        <v>0</v>
      </c>
      <c r="K17" s="16" t="e">
        <f>J17/J12</f>
        <v>#DIV/0!</v>
      </c>
      <c r="L17" s="17">
        <v>0</v>
      </c>
      <c r="M17" s="16" t="e">
        <f>L17/L12</f>
        <v>#DIV/0!</v>
      </c>
      <c r="N17" s="17">
        <v>0</v>
      </c>
      <c r="O17" s="16" t="e">
        <f>N17/N12</f>
        <v>#DIV/0!</v>
      </c>
      <c r="P17" s="17">
        <v>0</v>
      </c>
      <c r="Q17" s="16" t="e">
        <f>P17/P12</f>
        <v>#DIV/0!</v>
      </c>
      <c r="R17" s="17">
        <v>0</v>
      </c>
      <c r="S17" s="16" t="e">
        <f>R17/R12</f>
        <v>#DIV/0!</v>
      </c>
      <c r="T17" s="17">
        <v>0</v>
      </c>
      <c r="U17" s="16" t="e">
        <f>T17/T12</f>
        <v>#DIV/0!</v>
      </c>
      <c r="V17" s="17">
        <v>0</v>
      </c>
      <c r="W17" s="16" t="e">
        <f>V17/V12</f>
        <v>#DIV/0!</v>
      </c>
      <c r="X17" s="17">
        <v>0</v>
      </c>
      <c r="Y17" s="16" t="e">
        <f>X17/X12</f>
        <v>#DIV/0!</v>
      </c>
      <c r="Z17" s="17">
        <f t="shared" si="1"/>
        <v>182.14999999999998</v>
      </c>
      <c r="AA17" s="132">
        <f>Z17/Z12</f>
        <v>0.16049872235439241</v>
      </c>
      <c r="AB17" s="140"/>
      <c r="AC17" s="44"/>
      <c r="AD17" s="44"/>
    </row>
    <row r="18" spans="1:30" ht="12.75">
      <c r="A18" s="4" t="s">
        <v>25</v>
      </c>
      <c r="B18" s="17">
        <v>17.28</v>
      </c>
      <c r="C18" s="16">
        <f>B18/B12</f>
        <v>0.029272754993139197</v>
      </c>
      <c r="D18" s="8">
        <v>0</v>
      </c>
      <c r="E18" s="16">
        <f>D18/D12</f>
        <v>0</v>
      </c>
      <c r="F18" s="17">
        <v>0</v>
      </c>
      <c r="G18" s="16" t="e">
        <f>F18/F12</f>
        <v>#DIV/0!</v>
      </c>
      <c r="H18" s="17">
        <v>0</v>
      </c>
      <c r="I18" s="16" t="e">
        <f>H18/H12</f>
        <v>#DIV/0!</v>
      </c>
      <c r="J18" s="17">
        <v>0</v>
      </c>
      <c r="K18" s="16" t="e">
        <f>J18/J12</f>
        <v>#DIV/0!</v>
      </c>
      <c r="L18" s="17">
        <v>0</v>
      </c>
      <c r="M18" s="16" t="e">
        <f>L18/L12</f>
        <v>#DIV/0!</v>
      </c>
      <c r="N18" s="17">
        <v>0</v>
      </c>
      <c r="O18" s="16" t="e">
        <f>N18/N12</f>
        <v>#DIV/0!</v>
      </c>
      <c r="P18" s="17">
        <v>0</v>
      </c>
      <c r="Q18" s="16" t="e">
        <f>P18/P12</f>
        <v>#DIV/0!</v>
      </c>
      <c r="R18" s="17">
        <v>0</v>
      </c>
      <c r="S18" s="16" t="e">
        <f>R18/R12</f>
        <v>#DIV/0!</v>
      </c>
      <c r="T18" s="17">
        <v>0</v>
      </c>
      <c r="U18" s="16" t="e">
        <f>T18/T12</f>
        <v>#DIV/0!</v>
      </c>
      <c r="V18" s="17">
        <v>0</v>
      </c>
      <c r="W18" s="16" t="e">
        <f>V18/V12</f>
        <v>#DIV/0!</v>
      </c>
      <c r="X18" s="17">
        <v>0</v>
      </c>
      <c r="Y18" s="16" t="e">
        <f>X18/X12</f>
        <v>#DIV/0!</v>
      </c>
      <c r="Z18" s="17">
        <f t="shared" si="1"/>
        <v>17.28</v>
      </c>
      <c r="AA18" s="132">
        <f>Z18/Z12</f>
        <v>0.015226011102299762</v>
      </c>
      <c r="AB18" s="140"/>
      <c r="AC18" s="44"/>
      <c r="AD18" s="44"/>
    </row>
    <row r="19" spans="1:30" ht="12.75">
      <c r="A19" s="4" t="s">
        <v>26</v>
      </c>
      <c r="B19" s="17">
        <v>0</v>
      </c>
      <c r="C19" s="16">
        <f>B19/B16</f>
        <v>0</v>
      </c>
      <c r="D19" s="8">
        <v>10</v>
      </c>
      <c r="E19" s="16">
        <f>D19/D16</f>
        <v>0.18181818181818182</v>
      </c>
      <c r="F19" s="17">
        <v>0</v>
      </c>
      <c r="G19" s="16" t="e">
        <f>F19/F12</f>
        <v>#DIV/0!</v>
      </c>
      <c r="H19" s="17">
        <v>0</v>
      </c>
      <c r="I19" s="16" t="e">
        <f>H19/H12</f>
        <v>#DIV/0!</v>
      </c>
      <c r="J19" s="17">
        <v>0</v>
      </c>
      <c r="K19" s="16" t="e">
        <f>J19/J12</f>
        <v>#DIV/0!</v>
      </c>
      <c r="L19" s="17">
        <v>0</v>
      </c>
      <c r="M19" s="16" t="e">
        <f>L19/L12</f>
        <v>#DIV/0!</v>
      </c>
      <c r="N19" s="17">
        <v>0</v>
      </c>
      <c r="O19" s="16" t="e">
        <f>N19/N12</f>
        <v>#DIV/0!</v>
      </c>
      <c r="P19" s="17">
        <v>0</v>
      </c>
      <c r="Q19" s="16" t="e">
        <f>P19/P12</f>
        <v>#DIV/0!</v>
      </c>
      <c r="R19" s="17">
        <v>0</v>
      </c>
      <c r="S19" s="16" t="e">
        <f>R19/R12</f>
        <v>#DIV/0!</v>
      </c>
      <c r="T19" s="17">
        <v>0</v>
      </c>
      <c r="U19" s="16" t="e">
        <f>T19/T12</f>
        <v>#DIV/0!</v>
      </c>
      <c r="V19" s="17">
        <v>0</v>
      </c>
      <c r="W19" s="16" t="e">
        <f>V19/V12</f>
        <v>#DIV/0!</v>
      </c>
      <c r="X19" s="17">
        <v>0</v>
      </c>
      <c r="Y19" s="16" t="e">
        <f>X19/X12</f>
        <v>#DIV/0!</v>
      </c>
      <c r="Z19" s="17">
        <f t="shared" si="1"/>
        <v>10</v>
      </c>
      <c r="AA19" s="132">
        <f>Z19/Z12</f>
        <v>0.008811349017534584</v>
      </c>
      <c r="AB19" s="140"/>
      <c r="AC19" s="44"/>
      <c r="AD19" s="44"/>
    </row>
    <row r="20" spans="1:30" ht="12.75">
      <c r="A20" s="4" t="s">
        <v>27</v>
      </c>
      <c r="B20" s="17">
        <v>0</v>
      </c>
      <c r="C20" s="16">
        <f>B20/B12</f>
        <v>0</v>
      </c>
      <c r="D20" s="8">
        <v>65</v>
      </c>
      <c r="E20" s="16">
        <f>D20/D12</f>
        <v>0.11935584568207275</v>
      </c>
      <c r="F20" s="17">
        <v>0</v>
      </c>
      <c r="G20" s="16" t="e">
        <f>F20/F12</f>
        <v>#DIV/0!</v>
      </c>
      <c r="H20" s="17">
        <v>0</v>
      </c>
      <c r="I20" s="16" t="e">
        <f>H20/H12</f>
        <v>#DIV/0!</v>
      </c>
      <c r="J20" s="17">
        <v>0</v>
      </c>
      <c r="K20" s="16" t="e">
        <f>J20/J12</f>
        <v>#DIV/0!</v>
      </c>
      <c r="L20" s="17">
        <v>0</v>
      </c>
      <c r="M20" s="16" t="e">
        <f>L20/L12</f>
        <v>#DIV/0!</v>
      </c>
      <c r="N20" s="17">
        <v>0</v>
      </c>
      <c r="O20" s="16" t="e">
        <f>N20/N12</f>
        <v>#DIV/0!</v>
      </c>
      <c r="P20" s="17">
        <v>0</v>
      </c>
      <c r="Q20" s="16" t="e">
        <f>P20/P12</f>
        <v>#DIV/0!</v>
      </c>
      <c r="R20" s="17">
        <v>0</v>
      </c>
      <c r="S20" s="16" t="e">
        <f>R20/R12</f>
        <v>#DIV/0!</v>
      </c>
      <c r="T20" s="17">
        <v>0</v>
      </c>
      <c r="U20" s="16" t="e">
        <f>T20/T12</f>
        <v>#DIV/0!</v>
      </c>
      <c r="V20" s="17">
        <v>0</v>
      </c>
      <c r="W20" s="16" t="e">
        <f>V20/V12</f>
        <v>#DIV/0!</v>
      </c>
      <c r="X20" s="17">
        <v>0</v>
      </c>
      <c r="Y20" s="16" t="e">
        <f>X20/X12</f>
        <v>#DIV/0!</v>
      </c>
      <c r="Z20" s="17">
        <f t="shared" si="1"/>
        <v>65</v>
      </c>
      <c r="AA20" s="132">
        <f>Z20/Z12</f>
        <v>0.0572737686139748</v>
      </c>
      <c r="AB20" s="140"/>
      <c r="AC20" s="44"/>
      <c r="AD20" s="44"/>
    </row>
    <row r="21" spans="1:30" ht="12.75">
      <c r="A21" s="4" t="s">
        <v>28</v>
      </c>
      <c r="B21" s="17">
        <v>0</v>
      </c>
      <c r="C21" s="16">
        <f>B21/B12</f>
        <v>0</v>
      </c>
      <c r="D21" s="8">
        <v>0</v>
      </c>
      <c r="E21" s="16">
        <f>D21/D12</f>
        <v>0</v>
      </c>
      <c r="F21" s="17">
        <v>0</v>
      </c>
      <c r="G21" s="16" t="e">
        <f>F21/F12</f>
        <v>#DIV/0!</v>
      </c>
      <c r="H21" s="17">
        <v>0</v>
      </c>
      <c r="I21" s="16" t="e">
        <f>H21/H12</f>
        <v>#DIV/0!</v>
      </c>
      <c r="J21" s="17">
        <v>0</v>
      </c>
      <c r="K21" s="16" t="e">
        <f>J21/J12</f>
        <v>#DIV/0!</v>
      </c>
      <c r="L21" s="17">
        <v>0</v>
      </c>
      <c r="M21" s="16" t="e">
        <f>L21/L12</f>
        <v>#DIV/0!</v>
      </c>
      <c r="N21" s="17">
        <v>0</v>
      </c>
      <c r="O21" s="16" t="e">
        <f>N21/N12</f>
        <v>#DIV/0!</v>
      </c>
      <c r="P21" s="17">
        <v>0</v>
      </c>
      <c r="Q21" s="16" t="e">
        <f>P21/P12</f>
        <v>#DIV/0!</v>
      </c>
      <c r="R21" s="17">
        <v>0</v>
      </c>
      <c r="S21" s="16" t="e">
        <f>R21/R12</f>
        <v>#DIV/0!</v>
      </c>
      <c r="T21" s="17">
        <v>0</v>
      </c>
      <c r="U21" s="16" t="e">
        <f>T21/T12</f>
        <v>#DIV/0!</v>
      </c>
      <c r="V21" s="17">
        <v>0</v>
      </c>
      <c r="W21" s="16" t="e">
        <f>V21/V12</f>
        <v>#DIV/0!</v>
      </c>
      <c r="X21" s="17">
        <v>0</v>
      </c>
      <c r="Y21" s="16" t="e">
        <f>X21/X12</f>
        <v>#DIV/0!</v>
      </c>
      <c r="Z21" s="17">
        <f t="shared" si="1"/>
        <v>0</v>
      </c>
      <c r="AA21" s="132">
        <f>Z21/Z12</f>
        <v>0</v>
      </c>
      <c r="AB21" s="140"/>
      <c r="AC21" s="44"/>
      <c r="AD21" s="44"/>
    </row>
    <row r="22" spans="1:30" ht="12.75">
      <c r="A22" s="4" t="s">
        <v>29</v>
      </c>
      <c r="B22" s="17">
        <v>0</v>
      </c>
      <c r="C22" s="16">
        <f>B22/B12</f>
        <v>0</v>
      </c>
      <c r="D22" s="8">
        <v>0</v>
      </c>
      <c r="E22" s="16">
        <f>D22/D12</f>
        <v>0</v>
      </c>
      <c r="F22" s="17">
        <v>0</v>
      </c>
      <c r="G22" s="16" t="e">
        <f>F22/F12</f>
        <v>#DIV/0!</v>
      </c>
      <c r="H22" s="17">
        <v>0</v>
      </c>
      <c r="I22" s="16" t="e">
        <f>H22/H12</f>
        <v>#DIV/0!</v>
      </c>
      <c r="J22" s="17">
        <v>0</v>
      </c>
      <c r="K22" s="16" t="e">
        <f>J22/J12</f>
        <v>#DIV/0!</v>
      </c>
      <c r="L22" s="17">
        <v>0</v>
      </c>
      <c r="M22" s="16" t="e">
        <f>L22/L12</f>
        <v>#DIV/0!</v>
      </c>
      <c r="N22" s="17">
        <v>0</v>
      </c>
      <c r="O22" s="16" t="e">
        <f>N22/N12</f>
        <v>#DIV/0!</v>
      </c>
      <c r="P22" s="17">
        <v>0</v>
      </c>
      <c r="Q22" s="16" t="e">
        <f>P22/P12</f>
        <v>#DIV/0!</v>
      </c>
      <c r="R22" s="17">
        <v>0</v>
      </c>
      <c r="S22" s="16" t="e">
        <f>R22/R12</f>
        <v>#DIV/0!</v>
      </c>
      <c r="T22" s="17">
        <v>0</v>
      </c>
      <c r="U22" s="16" t="e">
        <f>T22/T12</f>
        <v>#DIV/0!</v>
      </c>
      <c r="V22" s="17">
        <v>0</v>
      </c>
      <c r="W22" s="16" t="e">
        <f>V22/V12</f>
        <v>#DIV/0!</v>
      </c>
      <c r="X22" s="17">
        <v>0</v>
      </c>
      <c r="Y22" s="16" t="e">
        <f>X22/X12</f>
        <v>#DIV/0!</v>
      </c>
      <c r="Z22" s="17">
        <f t="shared" si="1"/>
        <v>0</v>
      </c>
      <c r="AA22" s="132">
        <f>Z22/Z12</f>
        <v>0</v>
      </c>
      <c r="AB22" s="140"/>
      <c r="AC22" s="44"/>
      <c r="AD22" s="44"/>
    </row>
    <row r="23" spans="1:30" ht="12.75">
      <c r="A23" s="4" t="s">
        <v>40</v>
      </c>
      <c r="B23" s="17">
        <v>0</v>
      </c>
      <c r="C23" s="16">
        <f>B23/B12</f>
        <v>0</v>
      </c>
      <c r="D23" s="8">
        <v>0</v>
      </c>
      <c r="E23" s="16">
        <f>D23/D12</f>
        <v>0</v>
      </c>
      <c r="F23" s="17">
        <v>0</v>
      </c>
      <c r="G23" s="16">
        <v>0</v>
      </c>
      <c r="H23" s="17">
        <v>0</v>
      </c>
      <c r="I23" s="16">
        <v>0</v>
      </c>
      <c r="J23" s="17">
        <v>0</v>
      </c>
      <c r="K23" s="16">
        <v>0</v>
      </c>
      <c r="L23" s="17">
        <v>0</v>
      </c>
      <c r="M23" s="16">
        <v>0</v>
      </c>
      <c r="N23" s="17">
        <v>0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  <c r="V23" s="17">
        <v>0</v>
      </c>
      <c r="W23" s="16">
        <v>0</v>
      </c>
      <c r="X23" s="17">
        <v>0</v>
      </c>
      <c r="Y23" s="16">
        <v>0</v>
      </c>
      <c r="Z23" s="17">
        <f t="shared" si="1"/>
        <v>0</v>
      </c>
      <c r="AA23" s="132">
        <f>Z23/Z12</f>
        <v>0</v>
      </c>
      <c r="AB23" s="140"/>
      <c r="AC23" s="44"/>
      <c r="AD23" s="44"/>
    </row>
    <row r="24" spans="1:30" s="1" customFormat="1" ht="12.75">
      <c r="A24" s="3" t="s">
        <v>30</v>
      </c>
      <c r="B24" s="15">
        <f>SUM(B15:B23)</f>
        <v>255.69999999999996</v>
      </c>
      <c r="C24" s="14">
        <f>B24/B12</f>
        <v>0.4331622367908386</v>
      </c>
      <c r="D24" s="7">
        <f>SUM(D15:D23)</f>
        <v>211</v>
      </c>
      <c r="E24" s="14">
        <f>D24/D12</f>
        <v>0.3874474375218054</v>
      </c>
      <c r="F24" s="15">
        <f>SUM(F15:F23)</f>
        <v>0</v>
      </c>
      <c r="G24" s="14" t="e">
        <f>F24/F12</f>
        <v>#DIV/0!</v>
      </c>
      <c r="H24" s="15">
        <f>SUM(H15:H23)</f>
        <v>0</v>
      </c>
      <c r="I24" s="14" t="e">
        <f>H24/H12</f>
        <v>#DIV/0!</v>
      </c>
      <c r="J24" s="15">
        <f>SUM(J15:J23)</f>
        <v>0</v>
      </c>
      <c r="K24" s="14" t="e">
        <f>J24/J12</f>
        <v>#DIV/0!</v>
      </c>
      <c r="L24" s="15">
        <f>SUM(L15:L23)</f>
        <v>0</v>
      </c>
      <c r="M24" s="14" t="e">
        <f>L24/L12</f>
        <v>#DIV/0!</v>
      </c>
      <c r="N24" s="15">
        <f>SUM(N15:N23)</f>
        <v>0</v>
      </c>
      <c r="O24" s="14" t="e">
        <f>N24/N12</f>
        <v>#DIV/0!</v>
      </c>
      <c r="P24" s="15">
        <f>SUM(P15:P23)</f>
        <v>0</v>
      </c>
      <c r="Q24" s="14" t="e">
        <f>P24/P12</f>
        <v>#DIV/0!</v>
      </c>
      <c r="R24" s="15">
        <f>SUM(R15:R23)</f>
        <v>0</v>
      </c>
      <c r="S24" s="14" t="e">
        <f>R24/R12</f>
        <v>#DIV/0!</v>
      </c>
      <c r="T24" s="15">
        <f>SUM(T15:T23)</f>
        <v>0</v>
      </c>
      <c r="U24" s="14" t="e">
        <f>T24/T12</f>
        <v>#DIV/0!</v>
      </c>
      <c r="V24" s="15">
        <f>SUM(V15:V23)</f>
        <v>0</v>
      </c>
      <c r="W24" s="14" t="e">
        <f>V24/V12</f>
        <v>#DIV/0!</v>
      </c>
      <c r="X24" s="15">
        <f>SUM(X15:X23)</f>
        <v>0</v>
      </c>
      <c r="Y24" s="14" t="e">
        <f>X24/X12</f>
        <v>#DIV/0!</v>
      </c>
      <c r="Z24" s="15">
        <f t="shared" si="1"/>
        <v>466.69999999999993</v>
      </c>
      <c r="AA24" s="133">
        <f>Z24/Z12</f>
        <v>0.411225658648339</v>
      </c>
      <c r="AB24" s="141"/>
      <c r="AC24" s="44"/>
      <c r="AD24" s="44"/>
    </row>
    <row r="25" spans="2:30" s="1" customFormat="1" ht="12.75">
      <c r="B25" s="21"/>
      <c r="C25" s="20"/>
      <c r="D25" s="8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140"/>
      <c r="AC25" s="44"/>
      <c r="AD25" s="44"/>
    </row>
    <row r="26" spans="1:30" s="1" customFormat="1" ht="12.75">
      <c r="A26" s="3" t="s">
        <v>37</v>
      </c>
      <c r="B26" s="15">
        <f>B12-B24</f>
        <v>334.6100000000001</v>
      </c>
      <c r="C26" s="15"/>
      <c r="D26" s="7">
        <f>SUM(D12-D24)</f>
        <v>333.59000000000003</v>
      </c>
      <c r="E26" s="15"/>
      <c r="F26" s="15">
        <f>F12-F24</f>
        <v>0</v>
      </c>
      <c r="G26" s="15"/>
      <c r="H26" s="15">
        <f>H12-H24</f>
        <v>0</v>
      </c>
      <c r="I26" s="15"/>
      <c r="J26" s="15">
        <f>J12-J24</f>
        <v>0</v>
      </c>
      <c r="K26" s="15"/>
      <c r="L26" s="15">
        <f>L12-L24</f>
        <v>0</v>
      </c>
      <c r="M26" s="15"/>
      <c r="N26" s="15">
        <f>N12-N24</f>
        <v>0</v>
      </c>
      <c r="O26" s="15"/>
      <c r="P26" s="15">
        <f>P12-P24</f>
        <v>0</v>
      </c>
      <c r="Q26" s="15"/>
      <c r="R26" s="15">
        <f>R12-R24</f>
        <v>0</v>
      </c>
      <c r="S26" s="15"/>
      <c r="T26" s="15">
        <f>T12-T24</f>
        <v>0</v>
      </c>
      <c r="U26" s="15"/>
      <c r="V26" s="15">
        <f>V12-V24</f>
        <v>0</v>
      </c>
      <c r="W26" s="15"/>
      <c r="X26" s="15">
        <f>X12-X24</f>
        <v>0</v>
      </c>
      <c r="Y26" s="15"/>
      <c r="Z26" s="15">
        <f>Z12-Z24</f>
        <v>668.2000000000002</v>
      </c>
      <c r="AA26" s="133"/>
      <c r="AB26" s="141"/>
      <c r="AC26" s="142"/>
      <c r="AD26" s="142"/>
    </row>
    <row r="27" spans="2:30" ht="12.75">
      <c r="B27" s="19"/>
      <c r="C27" s="18"/>
      <c r="D27" s="8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40"/>
      <c r="AC27" s="44"/>
      <c r="AD27" s="44"/>
    </row>
    <row r="28" spans="1:30" s="1" customFormat="1" ht="12.75">
      <c r="A28" s="3" t="s">
        <v>31</v>
      </c>
      <c r="B28" s="15"/>
      <c r="C28" s="14"/>
      <c r="D28" s="8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33"/>
      <c r="AB28" s="140"/>
      <c r="AC28" s="44"/>
      <c r="AD28" s="44"/>
    </row>
    <row r="29" spans="1:30" ht="12.75">
      <c r="A29" s="4" t="s">
        <v>39</v>
      </c>
      <c r="B29" s="17">
        <f>B26*0.4</f>
        <v>133.84400000000005</v>
      </c>
      <c r="C29" s="16">
        <f>B29/B12</f>
        <v>0.22673510528366458</v>
      </c>
      <c r="D29" s="8">
        <f>D26*0.4</f>
        <v>133.436</v>
      </c>
      <c r="E29" s="16">
        <f>D29/D12</f>
        <v>0.24502102499127784</v>
      </c>
      <c r="F29" s="17">
        <f>F26*0.4</f>
        <v>0</v>
      </c>
      <c r="G29" s="16" t="e">
        <f>F29/F12</f>
        <v>#DIV/0!</v>
      </c>
      <c r="H29" s="17">
        <f>H26*0.4</f>
        <v>0</v>
      </c>
      <c r="I29" s="16" t="e">
        <f>H29/H12</f>
        <v>#DIV/0!</v>
      </c>
      <c r="J29" s="17">
        <f>J26*0.4</f>
        <v>0</v>
      </c>
      <c r="K29" s="16" t="e">
        <f>J29/J12</f>
        <v>#DIV/0!</v>
      </c>
      <c r="L29" s="17">
        <f>L26*0.4</f>
        <v>0</v>
      </c>
      <c r="M29" s="16" t="e">
        <f>L29/L12</f>
        <v>#DIV/0!</v>
      </c>
      <c r="N29" s="17">
        <f>N26*0.4</f>
        <v>0</v>
      </c>
      <c r="O29" s="16" t="e">
        <f>N29/N12</f>
        <v>#DIV/0!</v>
      </c>
      <c r="P29" s="17">
        <f>P26*0.4</f>
        <v>0</v>
      </c>
      <c r="Q29" s="16" t="e">
        <f>P29/P12</f>
        <v>#DIV/0!</v>
      </c>
      <c r="R29" s="17">
        <f>R26*0.4</f>
        <v>0</v>
      </c>
      <c r="S29" s="16" t="e">
        <f>R29/R12</f>
        <v>#DIV/0!</v>
      </c>
      <c r="T29" s="17">
        <f>T26*0.4</f>
        <v>0</v>
      </c>
      <c r="U29" s="16" t="e">
        <f>T29/T12</f>
        <v>#DIV/0!</v>
      </c>
      <c r="V29" s="17">
        <f>V26*0.4</f>
        <v>0</v>
      </c>
      <c r="W29" s="16" t="e">
        <f>V29/V12</f>
        <v>#DIV/0!</v>
      </c>
      <c r="X29" s="17">
        <f>X26*0.4</f>
        <v>0</v>
      </c>
      <c r="Y29" s="16" t="e">
        <f>X29/X12</f>
        <v>#DIV/0!</v>
      </c>
      <c r="Z29" s="17">
        <f>Z26*0.4</f>
        <v>267.2800000000001</v>
      </c>
      <c r="AA29" s="132">
        <f>Z29/Z12</f>
        <v>0.23550973654066443</v>
      </c>
      <c r="AB29" s="140"/>
      <c r="AC29" s="44"/>
      <c r="AD29" s="44"/>
    </row>
    <row r="30" spans="1:30" s="2" customFormat="1" ht="12.75">
      <c r="A30" s="5" t="s">
        <v>32</v>
      </c>
      <c r="B30" s="23">
        <f>B26*0.6*0.5</f>
        <v>100.38300000000004</v>
      </c>
      <c r="C30" s="22">
        <f>B30/B12</f>
        <v>0.17005132896274844</v>
      </c>
      <c r="D30" s="8">
        <f>D26*0.6*0.5</f>
        <v>100.07700000000001</v>
      </c>
      <c r="E30" s="22">
        <f>D30/D12</f>
        <v>0.1837657687434584</v>
      </c>
      <c r="F30" s="23">
        <f>F26*0.6*0.5</f>
        <v>0</v>
      </c>
      <c r="G30" s="22" t="e">
        <f>F30/F12</f>
        <v>#DIV/0!</v>
      </c>
      <c r="H30" s="23">
        <f>H26*0.6*0.5</f>
        <v>0</v>
      </c>
      <c r="I30" s="22" t="e">
        <f>H30/H12</f>
        <v>#DIV/0!</v>
      </c>
      <c r="J30" s="23">
        <f>J26*0.6*0.5</f>
        <v>0</v>
      </c>
      <c r="K30" s="22" t="e">
        <f>J30/J12</f>
        <v>#DIV/0!</v>
      </c>
      <c r="L30" s="23">
        <f>L26*0.6*0.5</f>
        <v>0</v>
      </c>
      <c r="M30" s="22" t="e">
        <f>L30/L12</f>
        <v>#DIV/0!</v>
      </c>
      <c r="N30" s="23">
        <f>N26*0.6*0.5</f>
        <v>0</v>
      </c>
      <c r="O30" s="22" t="e">
        <f>N30/N12</f>
        <v>#DIV/0!</v>
      </c>
      <c r="P30" s="23">
        <f>P26*0.6*0.5</f>
        <v>0</v>
      </c>
      <c r="Q30" s="22" t="e">
        <f>P30/P12</f>
        <v>#DIV/0!</v>
      </c>
      <c r="R30" s="23">
        <f>R26*0.6*0.5</f>
        <v>0</v>
      </c>
      <c r="S30" s="22" t="e">
        <f>R30/R12</f>
        <v>#DIV/0!</v>
      </c>
      <c r="T30" s="23">
        <f>T26*0.6*0.5</f>
        <v>0</v>
      </c>
      <c r="U30" s="22" t="e">
        <f>T30/T12</f>
        <v>#DIV/0!</v>
      </c>
      <c r="V30" s="23">
        <f>V26*0.6*0.5</f>
        <v>0</v>
      </c>
      <c r="W30" s="22" t="e">
        <f>V30/V12</f>
        <v>#DIV/0!</v>
      </c>
      <c r="X30" s="23">
        <f>X26*0.6*0.5</f>
        <v>0</v>
      </c>
      <c r="Y30" s="22" t="e">
        <f>X30/X12</f>
        <v>#DIV/0!</v>
      </c>
      <c r="Z30" s="23">
        <f>Z26*0.6*0.5</f>
        <v>200.46000000000004</v>
      </c>
      <c r="AA30" s="134">
        <f>Z30/Z12</f>
        <v>0.1766323024054983</v>
      </c>
      <c r="AB30" s="140"/>
      <c r="AC30" s="44"/>
      <c r="AD30" s="44"/>
    </row>
    <row r="31" spans="1:30" s="2" customFormat="1" ht="12.75">
      <c r="A31" s="5" t="s">
        <v>34</v>
      </c>
      <c r="B31" s="23">
        <f>B26*0.6*0.3</f>
        <v>60.22980000000002</v>
      </c>
      <c r="C31" s="22">
        <f>B31/B12</f>
        <v>0.10203079737764906</v>
      </c>
      <c r="D31" s="8">
        <f>D26*0.6*0.3</f>
        <v>60.046200000000006</v>
      </c>
      <c r="E31" s="22">
        <f>D31/D12</f>
        <v>0.11025946124607504</v>
      </c>
      <c r="F31" s="23">
        <f>F26*0.6*0.3</f>
        <v>0</v>
      </c>
      <c r="G31" s="22" t="e">
        <f>F31/F12</f>
        <v>#DIV/0!</v>
      </c>
      <c r="H31" s="23">
        <f>H26*0.6*0.3</f>
        <v>0</v>
      </c>
      <c r="I31" s="22" t="e">
        <f>H31/H12</f>
        <v>#DIV/0!</v>
      </c>
      <c r="J31" s="23">
        <f>J26*0.6*0.3</f>
        <v>0</v>
      </c>
      <c r="K31" s="22" t="e">
        <f>J31/J12</f>
        <v>#DIV/0!</v>
      </c>
      <c r="L31" s="23">
        <f>L26*0.6*0.3</f>
        <v>0</v>
      </c>
      <c r="M31" s="22" t="e">
        <f>L31/L12</f>
        <v>#DIV/0!</v>
      </c>
      <c r="N31" s="23">
        <f>N26*0.6*0.3</f>
        <v>0</v>
      </c>
      <c r="O31" s="22" t="e">
        <f>N31/N12</f>
        <v>#DIV/0!</v>
      </c>
      <c r="P31" s="23">
        <f>P26*0.6*0.3</f>
        <v>0</v>
      </c>
      <c r="Q31" s="22" t="e">
        <f>P31/P12</f>
        <v>#DIV/0!</v>
      </c>
      <c r="R31" s="23">
        <f>R26*0.6*0.3</f>
        <v>0</v>
      </c>
      <c r="S31" s="22" t="e">
        <f>R31/R12</f>
        <v>#DIV/0!</v>
      </c>
      <c r="T31" s="23">
        <f>T26*0.6*0.3</f>
        <v>0</v>
      </c>
      <c r="U31" s="22" t="e">
        <f>T31/T12</f>
        <v>#DIV/0!</v>
      </c>
      <c r="V31" s="23">
        <f>V26*0.6*0.3</f>
        <v>0</v>
      </c>
      <c r="W31" s="22" t="e">
        <f>V31/V12</f>
        <v>#DIV/0!</v>
      </c>
      <c r="X31" s="23">
        <f>X26*0.6*0.3</f>
        <v>0</v>
      </c>
      <c r="Y31" s="22" t="e">
        <f>X31/X12</f>
        <v>#DIV/0!</v>
      </c>
      <c r="Z31" s="23">
        <f>Z26*0.6*0.3</f>
        <v>120.27600000000001</v>
      </c>
      <c r="AA31" s="134">
        <f>Z31/Z12</f>
        <v>0.10597938144329896</v>
      </c>
      <c r="AB31" s="140"/>
      <c r="AC31" s="44"/>
      <c r="AD31" s="44"/>
    </row>
    <row r="32" spans="1:30" s="2" customFormat="1" ht="12.75">
      <c r="A32" s="5" t="s">
        <v>33</v>
      </c>
      <c r="B32" s="23">
        <f>B26*0.6*0.15</f>
        <v>30.11490000000001</v>
      </c>
      <c r="C32" s="22">
        <f>B32/B12</f>
        <v>0.05101539868882453</v>
      </c>
      <c r="D32" s="8">
        <f>D26*0.6*0.15</f>
        <v>30.023100000000003</v>
      </c>
      <c r="E32" s="22">
        <f>D32/D12</f>
        <v>0.05512973062303752</v>
      </c>
      <c r="F32" s="23">
        <f>+F26*0.6*0.15</f>
        <v>0</v>
      </c>
      <c r="G32" s="22" t="e">
        <f>F32/F12</f>
        <v>#DIV/0!</v>
      </c>
      <c r="H32" s="23">
        <f>+H26*0.6*0.15</f>
        <v>0</v>
      </c>
      <c r="I32" s="22" t="e">
        <f>H32/H12</f>
        <v>#DIV/0!</v>
      </c>
      <c r="J32" s="23">
        <f>+J26*0.6*0.15</f>
        <v>0</v>
      </c>
      <c r="K32" s="22" t="e">
        <f>J32/J12</f>
        <v>#DIV/0!</v>
      </c>
      <c r="L32" s="23">
        <f>+L26*0.6*0.15</f>
        <v>0</v>
      </c>
      <c r="M32" s="22" t="e">
        <f>L32/L12</f>
        <v>#DIV/0!</v>
      </c>
      <c r="N32" s="23">
        <f>+N26*0.6*0.15</f>
        <v>0</v>
      </c>
      <c r="O32" s="22" t="e">
        <f>N32/N12</f>
        <v>#DIV/0!</v>
      </c>
      <c r="P32" s="23">
        <f>+P26*0.6*0.15</f>
        <v>0</v>
      </c>
      <c r="Q32" s="22" t="e">
        <f>P32/P12</f>
        <v>#DIV/0!</v>
      </c>
      <c r="R32" s="23">
        <f>+R26*0.6*0.15</f>
        <v>0</v>
      </c>
      <c r="S32" s="22" t="e">
        <f>R32/R12</f>
        <v>#DIV/0!</v>
      </c>
      <c r="T32" s="23">
        <f>+T26*0.6*0.15</f>
        <v>0</v>
      </c>
      <c r="U32" s="22" t="e">
        <f>T32/T12</f>
        <v>#DIV/0!</v>
      </c>
      <c r="V32" s="23">
        <f>+V26*0.6*0.15</f>
        <v>0</v>
      </c>
      <c r="W32" s="22" t="e">
        <f>V32/V12</f>
        <v>#DIV/0!</v>
      </c>
      <c r="X32" s="23">
        <f>+X26*0.6*0.15</f>
        <v>0</v>
      </c>
      <c r="Y32" s="22" t="e">
        <f>X32/X12</f>
        <v>#DIV/0!</v>
      </c>
      <c r="Z32" s="23">
        <f>+Z26*0.6*0.15</f>
        <v>60.138000000000005</v>
      </c>
      <c r="AA32" s="134">
        <f>Z32/Z12</f>
        <v>0.05298969072164948</v>
      </c>
      <c r="AB32" s="140"/>
      <c r="AC32" s="44"/>
      <c r="AD32" s="44"/>
    </row>
    <row r="33" spans="1:30" s="2" customFormat="1" ht="12.75">
      <c r="A33" s="5" t="s">
        <v>41</v>
      </c>
      <c r="B33" s="23">
        <f>B26*0.6*0.05</f>
        <v>10.038300000000005</v>
      </c>
      <c r="C33" s="22">
        <f>B33/B12</f>
        <v>0.017005132896274845</v>
      </c>
      <c r="D33" s="8">
        <f>D26*0.6*0.05</f>
        <v>10.007700000000002</v>
      </c>
      <c r="E33" s="22">
        <f>D33/D12</f>
        <v>0.01837657687434584</v>
      </c>
      <c r="F33" s="23">
        <f>F26*0.6*0.05</f>
        <v>0</v>
      </c>
      <c r="G33" s="22" t="e">
        <f>F33/F12</f>
        <v>#DIV/0!</v>
      </c>
      <c r="H33" s="23">
        <f>H26*0.6*0.05</f>
        <v>0</v>
      </c>
      <c r="I33" s="22" t="e">
        <f>H33/H12</f>
        <v>#DIV/0!</v>
      </c>
      <c r="J33" s="23">
        <f>J26*0.6*0.05</f>
        <v>0</v>
      </c>
      <c r="K33" s="22" t="e">
        <f>J33/J12</f>
        <v>#DIV/0!</v>
      </c>
      <c r="L33" s="23">
        <f>L26*0.6*0.05</f>
        <v>0</v>
      </c>
      <c r="M33" s="22" t="e">
        <f>L33/L12</f>
        <v>#DIV/0!</v>
      </c>
      <c r="N33" s="23">
        <f>N26*0.6*0.05</f>
        <v>0</v>
      </c>
      <c r="O33" s="22" t="e">
        <f>N33/N12</f>
        <v>#DIV/0!</v>
      </c>
      <c r="P33" s="23">
        <f>P26*0.6*0.05</f>
        <v>0</v>
      </c>
      <c r="Q33" s="22" t="e">
        <f>P33/P12</f>
        <v>#DIV/0!</v>
      </c>
      <c r="R33" s="23">
        <f>R26*0.6*0.05</f>
        <v>0</v>
      </c>
      <c r="S33" s="22" t="e">
        <f>R33/R12</f>
        <v>#DIV/0!</v>
      </c>
      <c r="T33" s="23">
        <f>T26*0.6*0.05</f>
        <v>0</v>
      </c>
      <c r="U33" s="22" t="e">
        <f>T33/T12</f>
        <v>#DIV/0!</v>
      </c>
      <c r="V33" s="23">
        <f>V26*0.6*0.05</f>
        <v>0</v>
      </c>
      <c r="W33" s="22" t="e">
        <f>V33/V12</f>
        <v>#DIV/0!</v>
      </c>
      <c r="X33" s="23">
        <f>X26*0.6*0.05</f>
        <v>0</v>
      </c>
      <c r="Y33" s="22" t="e">
        <f>X33/X12</f>
        <v>#DIV/0!</v>
      </c>
      <c r="Z33" s="23">
        <f>Z26*0.6*0.05</f>
        <v>20.046000000000006</v>
      </c>
      <c r="AA33" s="134">
        <f>Z33/Z12</f>
        <v>0.017663230240549832</v>
      </c>
      <c r="AB33" s="140"/>
      <c r="AC33" s="44"/>
      <c r="AD33" s="44"/>
    </row>
    <row r="34" spans="1:30" s="1" customFormat="1" ht="12.75">
      <c r="A34" s="3" t="s">
        <v>35</v>
      </c>
      <c r="B34" s="15">
        <f>SUM(B29:B33)</f>
        <v>334.6100000000001</v>
      </c>
      <c r="C34" s="14">
        <f>SUM(C29:C33)</f>
        <v>0.5668377632091615</v>
      </c>
      <c r="D34" s="8">
        <f>SUM(D29:D33)</f>
        <v>333.59000000000003</v>
      </c>
      <c r="E34" s="14">
        <f aca="true" t="shared" si="2" ref="E34:AA34">SUM(E29:E33)</f>
        <v>0.6125525624781946</v>
      </c>
      <c r="F34" s="15">
        <f t="shared" si="2"/>
        <v>0</v>
      </c>
      <c r="G34" s="14" t="e">
        <f t="shared" si="2"/>
        <v>#DIV/0!</v>
      </c>
      <c r="H34" s="15">
        <f t="shared" si="2"/>
        <v>0</v>
      </c>
      <c r="I34" s="14" t="e">
        <f t="shared" si="2"/>
        <v>#DIV/0!</v>
      </c>
      <c r="J34" s="15">
        <f t="shared" si="2"/>
        <v>0</v>
      </c>
      <c r="K34" s="14" t="e">
        <f t="shared" si="2"/>
        <v>#DIV/0!</v>
      </c>
      <c r="L34" s="15">
        <f t="shared" si="2"/>
        <v>0</v>
      </c>
      <c r="M34" s="14" t="e">
        <f t="shared" si="2"/>
        <v>#DIV/0!</v>
      </c>
      <c r="N34" s="15">
        <f t="shared" si="2"/>
        <v>0</v>
      </c>
      <c r="O34" s="14" t="e">
        <f t="shared" si="2"/>
        <v>#DIV/0!</v>
      </c>
      <c r="P34" s="15">
        <f t="shared" si="2"/>
        <v>0</v>
      </c>
      <c r="Q34" s="14" t="e">
        <f t="shared" si="2"/>
        <v>#DIV/0!</v>
      </c>
      <c r="R34" s="15">
        <f t="shared" si="2"/>
        <v>0</v>
      </c>
      <c r="S34" s="14" t="e">
        <f t="shared" si="2"/>
        <v>#DIV/0!</v>
      </c>
      <c r="T34" s="15">
        <f t="shared" si="2"/>
        <v>0</v>
      </c>
      <c r="U34" s="14" t="e">
        <f t="shared" si="2"/>
        <v>#DIV/0!</v>
      </c>
      <c r="V34" s="15">
        <f t="shared" si="2"/>
        <v>0</v>
      </c>
      <c r="W34" s="14" t="e">
        <f t="shared" si="2"/>
        <v>#DIV/0!</v>
      </c>
      <c r="X34" s="15">
        <f t="shared" si="2"/>
        <v>0</v>
      </c>
      <c r="Y34" s="14" t="e">
        <f t="shared" si="2"/>
        <v>#DIV/0!</v>
      </c>
      <c r="Z34" s="15">
        <f t="shared" si="2"/>
        <v>668.2000000000002</v>
      </c>
      <c r="AA34" s="133">
        <f t="shared" si="2"/>
        <v>0.5887743413516611</v>
      </c>
      <c r="AB34" s="141"/>
      <c r="AC34" s="44"/>
      <c r="AD34" s="44"/>
    </row>
    <row r="35" spans="28:30" ht="12.75">
      <c r="AB35" s="143"/>
      <c r="AC35" s="144"/>
      <c r="AD35" s="144"/>
    </row>
    <row r="36" spans="1:30" s="1" customFormat="1" ht="12.75">
      <c r="A36" s="3"/>
      <c r="B36" s="34" t="s">
        <v>8</v>
      </c>
      <c r="C36" s="34"/>
      <c r="D36" s="34" t="s">
        <v>7</v>
      </c>
      <c r="E36" s="34"/>
      <c r="F36" s="34" t="s">
        <v>11</v>
      </c>
      <c r="G36" s="34"/>
      <c r="H36" s="34" t="s">
        <v>12</v>
      </c>
      <c r="I36" s="34"/>
      <c r="J36" s="34" t="s">
        <v>13</v>
      </c>
      <c r="K36" s="34"/>
      <c r="L36" s="34" t="s">
        <v>15</v>
      </c>
      <c r="M36" s="34"/>
      <c r="N36" s="34" t="s">
        <v>16</v>
      </c>
      <c r="O36" s="34"/>
      <c r="P36" s="34" t="s">
        <v>14</v>
      </c>
      <c r="Q36" s="34"/>
      <c r="R36" s="34" t="s">
        <v>17</v>
      </c>
      <c r="S36" s="34"/>
      <c r="T36" s="34" t="s">
        <v>18</v>
      </c>
      <c r="U36" s="34"/>
      <c r="V36" s="34" t="s">
        <v>19</v>
      </c>
      <c r="W36" s="34"/>
      <c r="X36" s="34" t="s">
        <v>20</v>
      </c>
      <c r="Y36" s="34"/>
      <c r="Z36" s="34" t="s">
        <v>38</v>
      </c>
      <c r="AA36" s="129"/>
      <c r="AB36" s="135"/>
      <c r="AC36" s="136"/>
      <c r="AD36" s="136"/>
    </row>
    <row r="37" spans="1:30" ht="12.75">
      <c r="A37" s="24">
        <v>2016</v>
      </c>
      <c r="B37" s="6" t="s">
        <v>9</v>
      </c>
      <c r="C37" s="10" t="s">
        <v>10</v>
      </c>
      <c r="D37" s="6" t="s">
        <v>9</v>
      </c>
      <c r="E37" s="10" t="s">
        <v>10</v>
      </c>
      <c r="F37" s="6" t="s">
        <v>9</v>
      </c>
      <c r="G37" s="10" t="s">
        <v>10</v>
      </c>
      <c r="H37" s="6" t="s">
        <v>9</v>
      </c>
      <c r="I37" s="10" t="s">
        <v>10</v>
      </c>
      <c r="J37" s="6" t="s">
        <v>9</v>
      </c>
      <c r="K37" s="10" t="s">
        <v>10</v>
      </c>
      <c r="L37" s="6" t="s">
        <v>9</v>
      </c>
      <c r="M37" s="10" t="s">
        <v>10</v>
      </c>
      <c r="N37" s="6" t="s">
        <v>9</v>
      </c>
      <c r="O37" s="10" t="s">
        <v>10</v>
      </c>
      <c r="P37" s="6" t="s">
        <v>9</v>
      </c>
      <c r="Q37" s="10" t="s">
        <v>10</v>
      </c>
      <c r="R37" s="6" t="s">
        <v>9</v>
      </c>
      <c r="S37" s="10" t="s">
        <v>10</v>
      </c>
      <c r="T37" s="6" t="s">
        <v>9</v>
      </c>
      <c r="U37" s="10" t="s">
        <v>10</v>
      </c>
      <c r="V37" s="6" t="s">
        <v>9</v>
      </c>
      <c r="W37" s="10" t="s">
        <v>10</v>
      </c>
      <c r="X37" s="6" t="s">
        <v>9</v>
      </c>
      <c r="Y37" s="10" t="s">
        <v>10</v>
      </c>
      <c r="Z37" s="6" t="s">
        <v>9</v>
      </c>
      <c r="AA37" s="130" t="s">
        <v>10</v>
      </c>
      <c r="AB37" s="137"/>
      <c r="AC37" s="138"/>
      <c r="AD37" s="139"/>
    </row>
    <row r="38" spans="1:30" s="1" customFormat="1" ht="12.75">
      <c r="A38" s="3" t="s">
        <v>0</v>
      </c>
      <c r="B38" s="7"/>
      <c r="C38" s="11"/>
      <c r="D38" s="7"/>
      <c r="E38" s="11"/>
      <c r="F38" s="7"/>
      <c r="G38" s="11"/>
      <c r="H38" s="7"/>
      <c r="I38" s="11"/>
      <c r="J38" s="7"/>
      <c r="K38" s="11"/>
      <c r="L38" s="7"/>
      <c r="M38" s="11"/>
      <c r="N38" s="7"/>
      <c r="O38" s="11"/>
      <c r="P38" s="7"/>
      <c r="Q38" s="11"/>
      <c r="R38" s="7"/>
      <c r="S38" s="11"/>
      <c r="T38" s="7"/>
      <c r="U38" s="11"/>
      <c r="V38" s="7"/>
      <c r="W38" s="11"/>
      <c r="X38" s="7"/>
      <c r="Y38" s="11"/>
      <c r="Z38" s="7"/>
      <c r="AA38" s="81"/>
      <c r="AB38" s="135"/>
      <c r="AC38" s="136"/>
      <c r="AD38" s="136"/>
    </row>
    <row r="39" spans="1:30" ht="12.75">
      <c r="A39" s="4" t="s">
        <v>1</v>
      </c>
      <c r="B39" s="8">
        <v>134.75</v>
      </c>
      <c r="C39" s="12"/>
      <c r="D39" s="8">
        <v>157.26</v>
      </c>
      <c r="E39" s="12"/>
      <c r="F39" s="8">
        <v>56.27</v>
      </c>
      <c r="G39" s="12"/>
      <c r="H39" s="8">
        <v>137.3</v>
      </c>
      <c r="I39" s="12"/>
      <c r="J39" s="8">
        <v>421.89</v>
      </c>
      <c r="K39" s="12"/>
      <c r="L39" s="8">
        <v>104.25</v>
      </c>
      <c r="M39" s="12"/>
      <c r="N39" s="8">
        <v>86.8</v>
      </c>
      <c r="O39" s="12"/>
      <c r="P39" s="8">
        <v>94.56</v>
      </c>
      <c r="Q39" s="12"/>
      <c r="R39" s="8">
        <v>60.62</v>
      </c>
      <c r="S39" s="12"/>
      <c r="T39" s="8">
        <v>135.09</v>
      </c>
      <c r="U39" s="12"/>
      <c r="V39" s="8">
        <v>143.24</v>
      </c>
      <c r="W39" s="12"/>
      <c r="X39" s="8">
        <v>136.2</v>
      </c>
      <c r="Y39" s="12"/>
      <c r="Z39" s="8">
        <f>SUM(B39:D39)</f>
        <v>292.01</v>
      </c>
      <c r="AA39" s="131"/>
      <c r="AB39" s="140"/>
      <c r="AC39" s="44"/>
      <c r="AD39" s="44"/>
    </row>
    <row r="40" spans="1:30" ht="12.75">
      <c r="A40" s="4" t="s">
        <v>2</v>
      </c>
      <c r="B40" s="17">
        <v>137.02</v>
      </c>
      <c r="C40" s="16"/>
      <c r="D40" s="17">
        <v>124.69</v>
      </c>
      <c r="E40" s="16"/>
      <c r="F40" s="17">
        <v>153.25</v>
      </c>
      <c r="G40" s="16"/>
      <c r="H40" s="17">
        <v>146.7</v>
      </c>
      <c r="I40" s="16"/>
      <c r="J40" s="17">
        <v>163.75</v>
      </c>
      <c r="K40" s="16"/>
      <c r="L40" s="17">
        <v>100.23</v>
      </c>
      <c r="M40" s="16"/>
      <c r="N40" s="17">
        <v>129.15</v>
      </c>
      <c r="O40" s="16"/>
      <c r="P40" s="17">
        <v>115.16</v>
      </c>
      <c r="Q40" s="16"/>
      <c r="R40" s="17">
        <v>168.76</v>
      </c>
      <c r="S40" s="16"/>
      <c r="T40" s="17">
        <v>131.66</v>
      </c>
      <c r="U40" s="16"/>
      <c r="V40" s="17">
        <v>140.67</v>
      </c>
      <c r="W40" s="16"/>
      <c r="X40" s="17">
        <v>134.74</v>
      </c>
      <c r="Y40" s="16"/>
      <c r="Z40" s="8">
        <f>SUM(B40:D40)</f>
        <v>261.71000000000004</v>
      </c>
      <c r="AA40" s="132"/>
      <c r="AB40" s="140"/>
      <c r="AC40" s="44"/>
      <c r="AD40" s="44"/>
    </row>
    <row r="41" spans="1:30" ht="12.75">
      <c r="A41" s="4" t="s">
        <v>3</v>
      </c>
      <c r="B41" s="17">
        <v>118.38</v>
      </c>
      <c r="C41" s="16"/>
      <c r="D41" s="17">
        <v>111.1</v>
      </c>
      <c r="E41" s="16"/>
      <c r="F41" s="17">
        <v>147.65</v>
      </c>
      <c r="G41" s="16"/>
      <c r="H41" s="17">
        <v>140.14</v>
      </c>
      <c r="I41" s="16"/>
      <c r="J41" s="17">
        <v>114.6</v>
      </c>
      <c r="K41" s="16"/>
      <c r="L41" s="17">
        <v>128</v>
      </c>
      <c r="M41" s="16"/>
      <c r="N41" s="17">
        <v>159.14</v>
      </c>
      <c r="O41" s="16"/>
      <c r="P41" s="17">
        <v>107.24</v>
      </c>
      <c r="Q41" s="16"/>
      <c r="R41" s="17">
        <v>103.01</v>
      </c>
      <c r="S41" s="16"/>
      <c r="T41" s="17">
        <v>95.37</v>
      </c>
      <c r="U41" s="16"/>
      <c r="V41" s="17">
        <v>139.06</v>
      </c>
      <c r="W41" s="16"/>
      <c r="X41" s="17">
        <v>129.26</v>
      </c>
      <c r="Y41" s="16"/>
      <c r="Z41" s="8">
        <f aca="true" t="shared" si="3" ref="Z41:Z47">SUM(B41:D41)</f>
        <v>229.48</v>
      </c>
      <c r="AA41" s="132"/>
      <c r="AB41" s="140"/>
      <c r="AC41" s="44"/>
      <c r="AD41" s="44"/>
    </row>
    <row r="42" spans="1:30" ht="12.75">
      <c r="A42" s="4" t="s">
        <v>4</v>
      </c>
      <c r="B42" s="17">
        <v>155.52</v>
      </c>
      <c r="C42" s="16"/>
      <c r="D42" s="17">
        <v>114.2</v>
      </c>
      <c r="E42" s="16"/>
      <c r="F42" s="17">
        <v>154.41</v>
      </c>
      <c r="G42" s="16"/>
      <c r="H42" s="17">
        <v>151.2</v>
      </c>
      <c r="I42" s="16"/>
      <c r="J42" s="17">
        <v>106</v>
      </c>
      <c r="K42" s="16"/>
      <c r="L42" s="17">
        <v>105.15</v>
      </c>
      <c r="M42" s="16"/>
      <c r="N42" s="17">
        <v>52</v>
      </c>
      <c r="O42" s="16"/>
      <c r="P42" s="17">
        <v>95</v>
      </c>
      <c r="Q42" s="16"/>
      <c r="R42" s="17">
        <v>142.8</v>
      </c>
      <c r="S42" s="16"/>
      <c r="T42" s="17">
        <v>110.07</v>
      </c>
      <c r="U42" s="16"/>
      <c r="V42" s="17">
        <v>301.14</v>
      </c>
      <c r="W42" s="16"/>
      <c r="X42" s="17">
        <v>49.36</v>
      </c>
      <c r="Y42" s="16"/>
      <c r="Z42" s="8">
        <f t="shared" si="3"/>
        <v>269.72</v>
      </c>
      <c r="AA42" s="132"/>
      <c r="AB42" s="140"/>
      <c r="AC42" s="44"/>
      <c r="AD42" s="44"/>
    </row>
    <row r="43" spans="1:30" ht="12.75">
      <c r="A43" s="4" t="s">
        <v>5</v>
      </c>
      <c r="B43" s="17">
        <v>161.63</v>
      </c>
      <c r="C43" s="16"/>
      <c r="D43" s="17" t="s">
        <v>42</v>
      </c>
      <c r="E43" s="16"/>
      <c r="F43" s="17" t="s">
        <v>42</v>
      </c>
      <c r="G43" s="16"/>
      <c r="H43" s="17">
        <v>118.92</v>
      </c>
      <c r="I43" s="16"/>
      <c r="J43" s="17">
        <v>0</v>
      </c>
      <c r="K43" s="16"/>
      <c r="L43" s="17">
        <v>0</v>
      </c>
      <c r="M43" s="16"/>
      <c r="N43" s="17">
        <v>136.6</v>
      </c>
      <c r="O43" s="16"/>
      <c r="P43" s="17">
        <v>0</v>
      </c>
      <c r="Q43" s="16"/>
      <c r="R43" s="17">
        <v>0</v>
      </c>
      <c r="S43" s="16"/>
      <c r="T43" s="17">
        <v>87.7</v>
      </c>
      <c r="U43" s="16"/>
      <c r="V43" s="17">
        <v>0</v>
      </c>
      <c r="W43" s="16"/>
      <c r="X43" s="17">
        <v>127.5</v>
      </c>
      <c r="Y43" s="16"/>
      <c r="Z43" s="8">
        <f t="shared" si="3"/>
        <v>161.63</v>
      </c>
      <c r="AA43" s="132"/>
      <c r="AB43" s="140"/>
      <c r="AC43" s="44"/>
      <c r="AD43" s="44"/>
    </row>
    <row r="44" spans="1:30" ht="12.75">
      <c r="A44" s="4" t="s">
        <v>36</v>
      </c>
      <c r="B44" s="17">
        <f>SUM(B39:B43)</f>
        <v>707.3</v>
      </c>
      <c r="C44" s="17"/>
      <c r="D44" s="17">
        <f>SUM(D39:D43)</f>
        <v>507.24999999999994</v>
      </c>
      <c r="E44" s="17"/>
      <c r="F44" s="17">
        <f>SUM(F39:F43)</f>
        <v>511.58000000000004</v>
      </c>
      <c r="G44" s="16"/>
      <c r="H44" s="17">
        <f>SUM(H39:H43)</f>
        <v>694.2599999999999</v>
      </c>
      <c r="I44" s="17"/>
      <c r="J44" s="17">
        <f>SUM(J39:J43)</f>
        <v>806.24</v>
      </c>
      <c r="K44" s="17"/>
      <c r="L44" s="17">
        <f>SUM(L39:L43)</f>
        <v>437.63</v>
      </c>
      <c r="M44" s="17"/>
      <c r="N44" s="17">
        <f>SUM(N39:N43)</f>
        <v>563.6899999999999</v>
      </c>
      <c r="O44" s="16"/>
      <c r="P44" s="17">
        <f>SUM(P39:P43)</f>
        <v>411.96</v>
      </c>
      <c r="Q44" s="16"/>
      <c r="R44" s="17">
        <f>SUM(R39:R43)</f>
        <v>475.19</v>
      </c>
      <c r="S44" s="16"/>
      <c r="T44" s="17">
        <f>SUM(T39:T43)</f>
        <v>559.89</v>
      </c>
      <c r="U44" s="16"/>
      <c r="V44" s="17">
        <f>SUM(V39:V43)</f>
        <v>724.1099999999999</v>
      </c>
      <c r="W44" s="16"/>
      <c r="X44" s="17">
        <f>SUM(X39:X43)</f>
        <v>577.06</v>
      </c>
      <c r="Y44" s="16"/>
      <c r="Z44" s="8">
        <f t="shared" si="3"/>
        <v>1214.55</v>
      </c>
      <c r="AA44" s="132"/>
      <c r="AB44" s="140"/>
      <c r="AC44" s="44"/>
      <c r="AD44" s="44"/>
    </row>
    <row r="45" spans="1:30" ht="12.75">
      <c r="A45" s="4" t="s">
        <v>6</v>
      </c>
      <c r="B45" s="17">
        <v>29.5</v>
      </c>
      <c r="C45" s="16"/>
      <c r="D45" s="17">
        <v>0</v>
      </c>
      <c r="E45" s="16"/>
      <c r="F45" s="17">
        <v>31</v>
      </c>
      <c r="G45" s="16"/>
      <c r="H45" s="17">
        <v>35.38</v>
      </c>
      <c r="I45" s="16"/>
      <c r="J45" s="17">
        <v>0</v>
      </c>
      <c r="K45" s="16"/>
      <c r="L45" s="17">
        <v>20</v>
      </c>
      <c r="M45" s="16"/>
      <c r="N45" s="17">
        <v>10</v>
      </c>
      <c r="O45" s="16"/>
      <c r="P45" s="17">
        <v>10</v>
      </c>
      <c r="Q45" s="16"/>
      <c r="R45" s="17">
        <v>12</v>
      </c>
      <c r="S45" s="16"/>
      <c r="T45" s="17">
        <v>30</v>
      </c>
      <c r="U45" s="16"/>
      <c r="V45" s="17">
        <v>15</v>
      </c>
      <c r="W45" s="16"/>
      <c r="X45" s="17">
        <v>20</v>
      </c>
      <c r="Y45" s="16"/>
      <c r="Z45" s="8">
        <f t="shared" si="3"/>
        <v>29.5</v>
      </c>
      <c r="AA45" s="132"/>
      <c r="AB45" s="140"/>
      <c r="AC45" s="44"/>
      <c r="AD45" s="44"/>
    </row>
    <row r="46" spans="1:30" ht="12.75">
      <c r="A46" s="4" t="s">
        <v>29</v>
      </c>
      <c r="B46" s="17">
        <v>0</v>
      </c>
      <c r="C46" s="16"/>
      <c r="D46" s="17">
        <v>0</v>
      </c>
      <c r="E46" s="16"/>
      <c r="F46" s="17">
        <v>0</v>
      </c>
      <c r="G46" s="16"/>
      <c r="H46" s="17">
        <v>0</v>
      </c>
      <c r="I46" s="16"/>
      <c r="J46" s="17">
        <v>0</v>
      </c>
      <c r="K46" s="16"/>
      <c r="L46" s="17">
        <v>0</v>
      </c>
      <c r="M46" s="16"/>
      <c r="N46" s="17">
        <v>0</v>
      </c>
      <c r="O46" s="16"/>
      <c r="P46" s="17">
        <v>0</v>
      </c>
      <c r="Q46" s="16"/>
      <c r="R46" s="17">
        <v>0</v>
      </c>
      <c r="S46" s="16"/>
      <c r="T46" s="17">
        <v>0</v>
      </c>
      <c r="U46" s="16"/>
      <c r="V46" s="17">
        <v>0</v>
      </c>
      <c r="W46" s="16"/>
      <c r="X46" s="17">
        <v>0</v>
      </c>
      <c r="Y46" s="16"/>
      <c r="Z46" s="8">
        <f t="shared" si="3"/>
        <v>0</v>
      </c>
      <c r="AA46" s="132"/>
      <c r="AB46" s="140"/>
      <c r="AC46" s="44"/>
      <c r="AD46" s="44"/>
    </row>
    <row r="47" spans="1:30" s="1" customFormat="1" ht="12.75">
      <c r="A47" s="3" t="s">
        <v>21</v>
      </c>
      <c r="B47" s="15">
        <f>SUM(B44:B46)</f>
        <v>736.8</v>
      </c>
      <c r="C47" s="15"/>
      <c r="D47" s="15">
        <f>SUM(D44:D46)</f>
        <v>507.24999999999994</v>
      </c>
      <c r="E47" s="15"/>
      <c r="F47" s="15">
        <f>SUM(F44:F46)</f>
        <v>542.58</v>
      </c>
      <c r="G47" s="14"/>
      <c r="H47" s="15">
        <f>SUM(H44:H46)</f>
        <v>729.6399999999999</v>
      </c>
      <c r="I47" s="15"/>
      <c r="J47" s="15">
        <f>SUM(J44:J46)</f>
        <v>806.24</v>
      </c>
      <c r="K47" s="15"/>
      <c r="L47" s="15">
        <f>SUM(L44:L46)</f>
        <v>457.63</v>
      </c>
      <c r="M47" s="15"/>
      <c r="N47" s="15">
        <f>SUM(N44:N46)</f>
        <v>573.6899999999999</v>
      </c>
      <c r="O47" s="14"/>
      <c r="P47" s="15">
        <f>SUM(P44:P46)</f>
        <v>421.96</v>
      </c>
      <c r="Q47" s="14"/>
      <c r="R47" s="15">
        <f>SUM(R44:R46)</f>
        <v>487.19</v>
      </c>
      <c r="S47" s="15"/>
      <c r="T47" s="15">
        <f>SUM(T44:T46)</f>
        <v>589.89</v>
      </c>
      <c r="U47" s="14"/>
      <c r="V47" s="15">
        <f>SUM(V44:V46)</f>
        <v>739.1099999999999</v>
      </c>
      <c r="W47" s="14"/>
      <c r="X47" s="15">
        <f>SUM(X44:X46)</f>
        <v>597.06</v>
      </c>
      <c r="Y47" s="14"/>
      <c r="Z47" s="8">
        <f t="shared" si="3"/>
        <v>1244.05</v>
      </c>
      <c r="AA47" s="133"/>
      <c r="AB47" s="141"/>
      <c r="AC47" s="142"/>
      <c r="AD47" s="142"/>
    </row>
    <row r="48" spans="1:30" ht="12.75">
      <c r="A48" s="26"/>
      <c r="B48" s="27"/>
      <c r="C48" s="28"/>
      <c r="D48" s="27"/>
      <c r="E48" s="28"/>
      <c r="F48" s="27"/>
      <c r="G48" s="28"/>
      <c r="H48" s="27"/>
      <c r="I48" s="28"/>
      <c r="J48" s="27"/>
      <c r="K48" s="28"/>
      <c r="L48" s="27"/>
      <c r="M48" s="28"/>
      <c r="N48" s="27"/>
      <c r="O48" s="28"/>
      <c r="P48" s="27"/>
      <c r="Q48" s="28"/>
      <c r="R48" s="27"/>
      <c r="S48" s="28"/>
      <c r="T48" s="27"/>
      <c r="U48" s="28"/>
      <c r="V48" s="27"/>
      <c r="W48" s="28"/>
      <c r="X48" s="27"/>
      <c r="Y48" s="28"/>
      <c r="Z48" s="27"/>
      <c r="AA48" s="28"/>
      <c r="AB48" s="140"/>
      <c r="AC48" s="144"/>
      <c r="AD48" s="44"/>
    </row>
    <row r="49" spans="1:30" s="1" customFormat="1" ht="12.75">
      <c r="A49" s="3" t="s">
        <v>22</v>
      </c>
      <c r="B49" s="15"/>
      <c r="C49" s="14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33"/>
      <c r="AB49" s="140"/>
      <c r="AC49" s="136"/>
      <c r="AD49" s="44"/>
    </row>
    <row r="50" spans="1:30" ht="12.75">
      <c r="A50" s="4" t="s">
        <v>23</v>
      </c>
      <c r="B50" s="17">
        <v>37.77</v>
      </c>
      <c r="C50" s="16">
        <f>B50/B47</f>
        <v>0.05126221498371336</v>
      </c>
      <c r="D50" s="17">
        <v>18.46</v>
      </c>
      <c r="E50" s="16">
        <f>D50/D47</f>
        <v>0.03639231148348941</v>
      </c>
      <c r="F50" s="17">
        <v>10.24</v>
      </c>
      <c r="G50" s="16">
        <f>F50/F47</f>
        <v>0.01887279295219138</v>
      </c>
      <c r="H50" s="17">
        <v>93.1</v>
      </c>
      <c r="I50" s="16">
        <f>H50/H47</f>
        <v>0.12759717120771888</v>
      </c>
      <c r="J50" s="17">
        <v>43.1</v>
      </c>
      <c r="K50" s="16">
        <f>J50/J47</f>
        <v>0.05345802738638619</v>
      </c>
      <c r="L50" s="17">
        <v>40.92</v>
      </c>
      <c r="M50" s="16">
        <f>L50/L47</f>
        <v>0.08941721478049953</v>
      </c>
      <c r="N50" s="17">
        <v>28.75</v>
      </c>
      <c r="O50" s="16">
        <f>N50/N47</f>
        <v>0.05011417315972041</v>
      </c>
      <c r="P50" s="17">
        <v>31.72</v>
      </c>
      <c r="Q50" s="16">
        <f>P50/P47</f>
        <v>0.07517300218030146</v>
      </c>
      <c r="R50" s="17">
        <v>24.87</v>
      </c>
      <c r="S50" s="16">
        <f>R50/R47</f>
        <v>0.051047845809643055</v>
      </c>
      <c r="T50" s="17">
        <v>30.06</v>
      </c>
      <c r="U50" s="16">
        <f>T50/T47</f>
        <v>0.05095865330824391</v>
      </c>
      <c r="V50" s="17">
        <v>56.56</v>
      </c>
      <c r="W50" s="16">
        <f>V50/V47</f>
        <v>0.0765244686176618</v>
      </c>
      <c r="X50" s="17">
        <v>0</v>
      </c>
      <c r="Y50" s="16">
        <f>X50/X47</f>
        <v>0</v>
      </c>
      <c r="Z50" s="17">
        <f>B50+D50+F50+H50+J50+L50+N50+P50+R50+T50+V50+X50</f>
        <v>415.54999999999995</v>
      </c>
      <c r="AA50" s="132">
        <f>Z50/Z47</f>
        <v>0.3340299827177364</v>
      </c>
      <c r="AB50" s="140"/>
      <c r="AC50" s="44"/>
      <c r="AD50" s="44"/>
    </row>
    <row r="51" spans="1:30" ht="12.75">
      <c r="A51" s="4" t="s">
        <v>24</v>
      </c>
      <c r="B51" s="17">
        <v>0</v>
      </c>
      <c r="C51" s="16">
        <f>B51/B47</f>
        <v>0</v>
      </c>
      <c r="D51" s="17">
        <v>40</v>
      </c>
      <c r="E51" s="16">
        <f>D51/D47</f>
        <v>0.07885657959586004</v>
      </c>
      <c r="F51" s="17">
        <v>10</v>
      </c>
      <c r="G51" s="16">
        <f>F51/F47</f>
        <v>0.018430461867374397</v>
      </c>
      <c r="H51" s="17">
        <v>90.25</v>
      </c>
      <c r="I51" s="16">
        <f>H51/H47</f>
        <v>0.12369113535442137</v>
      </c>
      <c r="J51" s="17">
        <v>29.75</v>
      </c>
      <c r="K51" s="16">
        <f>J51/J47</f>
        <v>0.03689968247668188</v>
      </c>
      <c r="L51" s="8">
        <v>73.62</v>
      </c>
      <c r="M51" s="16">
        <f>L51/L47</f>
        <v>0.16087232043353802</v>
      </c>
      <c r="N51" s="17">
        <v>39.14</v>
      </c>
      <c r="O51" s="16">
        <f>N51/N47</f>
        <v>0.06822499956422459</v>
      </c>
      <c r="P51" s="17">
        <v>20</v>
      </c>
      <c r="Q51" s="16">
        <f>P51/P47</f>
        <v>0.04739785761683572</v>
      </c>
      <c r="R51" s="17">
        <v>51.58</v>
      </c>
      <c r="S51" s="16">
        <f>R51/R47</f>
        <v>0.10587245222603091</v>
      </c>
      <c r="T51" s="17">
        <v>71.06</v>
      </c>
      <c r="U51" s="16">
        <f>T51/T47</f>
        <v>0.12046313719507028</v>
      </c>
      <c r="V51" s="17">
        <v>49.5</v>
      </c>
      <c r="W51" s="16">
        <f>V51/V47</f>
        <v>0.06697243982627755</v>
      </c>
      <c r="X51" s="17">
        <v>54</v>
      </c>
      <c r="Y51" s="16">
        <f>X51/X47</f>
        <v>0.09044317154054869</v>
      </c>
      <c r="Z51" s="17">
        <f aca="true" t="shared" si="4" ref="Z51:Z58">B51+D51+F51+H51+J51+L51+N51+P51+R51+T51+V51+X51</f>
        <v>528.9</v>
      </c>
      <c r="AA51" s="132">
        <f>Z51/Z47</f>
        <v>0.42514368393553315</v>
      </c>
      <c r="AB51" s="140"/>
      <c r="AC51" s="44"/>
      <c r="AD51" s="44"/>
    </row>
    <row r="52" spans="1:30" ht="12.75">
      <c r="A52" s="4" t="s">
        <v>6</v>
      </c>
      <c r="B52" s="17">
        <v>121.42</v>
      </c>
      <c r="C52" s="16">
        <f>B52/B47</f>
        <v>0.16479370249728556</v>
      </c>
      <c r="D52" s="17">
        <v>54</v>
      </c>
      <c r="E52" s="16">
        <f>D52/D47</f>
        <v>0.10645638245441105</v>
      </c>
      <c r="F52" s="17">
        <v>30.35</v>
      </c>
      <c r="G52" s="16">
        <f>F52/F47</f>
        <v>0.05593645176748129</v>
      </c>
      <c r="H52" s="17">
        <v>45.9</v>
      </c>
      <c r="I52" s="16">
        <f>H52/H47</f>
        <v>0.06290773532152844</v>
      </c>
      <c r="J52" s="17">
        <v>3.25</v>
      </c>
      <c r="K52" s="16">
        <f>J52/J47</f>
        <v>0.004031057749553483</v>
      </c>
      <c r="L52" s="17">
        <v>20</v>
      </c>
      <c r="M52" s="16">
        <f>L52/L47</f>
        <v>0.04370342853396849</v>
      </c>
      <c r="N52" s="17">
        <v>54.97</v>
      </c>
      <c r="O52" s="16">
        <f>N52/N47</f>
        <v>0.09581829908138542</v>
      </c>
      <c r="P52" s="17">
        <v>0</v>
      </c>
      <c r="Q52" s="16">
        <f>P52/P47</f>
        <v>0</v>
      </c>
      <c r="R52" s="17">
        <v>50</v>
      </c>
      <c r="S52" s="16">
        <f>R52/R47</f>
        <v>0.10262936431371744</v>
      </c>
      <c r="T52" s="17">
        <v>122.88</v>
      </c>
      <c r="U52" s="16">
        <f>T52/T47</f>
        <v>0.20831002390276152</v>
      </c>
      <c r="V52" s="17">
        <v>4.05</v>
      </c>
      <c r="W52" s="16">
        <f>V52/V47</f>
        <v>0.005479563258513618</v>
      </c>
      <c r="X52" s="17">
        <v>0</v>
      </c>
      <c r="Y52" s="16">
        <f>X52/X47</f>
        <v>0</v>
      </c>
      <c r="Z52" s="17">
        <f t="shared" si="4"/>
        <v>506.82</v>
      </c>
      <c r="AA52" s="132">
        <f>Z52/Z47</f>
        <v>0.40739520115750977</v>
      </c>
      <c r="AB52" s="140"/>
      <c r="AC52" s="44"/>
      <c r="AD52" s="44"/>
    </row>
    <row r="53" spans="1:30" ht="12.75">
      <c r="A53" s="4" t="s">
        <v>25</v>
      </c>
      <c r="B53" s="17">
        <v>0</v>
      </c>
      <c r="C53" s="16">
        <f>B53/B47</f>
        <v>0</v>
      </c>
      <c r="D53" s="17">
        <v>0</v>
      </c>
      <c r="E53" s="16">
        <f>D53/D47</f>
        <v>0</v>
      </c>
      <c r="F53" s="17">
        <v>0</v>
      </c>
      <c r="G53" s="16">
        <f>F53/F47</f>
        <v>0</v>
      </c>
      <c r="H53" s="17">
        <v>70.2</v>
      </c>
      <c r="I53" s="16">
        <f>H53/H47</f>
        <v>0.09621183049174938</v>
      </c>
      <c r="J53" s="17">
        <v>0</v>
      </c>
      <c r="K53" s="16">
        <f>J53/J47</f>
        <v>0</v>
      </c>
      <c r="L53" s="17">
        <v>0</v>
      </c>
      <c r="M53" s="16">
        <f>L53/L47</f>
        <v>0</v>
      </c>
      <c r="N53" s="17">
        <v>4.3</v>
      </c>
      <c r="O53" s="16">
        <f>N53/N47</f>
        <v>0.0074953372030190524</v>
      </c>
      <c r="P53" s="17">
        <v>6.48</v>
      </c>
      <c r="Q53" s="16">
        <f>P53/P47</f>
        <v>0.015356905867854775</v>
      </c>
      <c r="R53" s="17">
        <v>29.1</v>
      </c>
      <c r="S53" s="16">
        <f>R53/R47</f>
        <v>0.059730290030583555</v>
      </c>
      <c r="T53" s="17">
        <v>0</v>
      </c>
      <c r="U53" s="16">
        <f>T53/T47</f>
        <v>0</v>
      </c>
      <c r="V53" s="17">
        <v>10.75</v>
      </c>
      <c r="W53" s="16">
        <f>V53/V47</f>
        <v>0.014544519760252197</v>
      </c>
      <c r="X53" s="17">
        <v>36</v>
      </c>
      <c r="Y53" s="16">
        <f>X53/X47</f>
        <v>0.06029544769369913</v>
      </c>
      <c r="Z53" s="17">
        <f t="shared" si="4"/>
        <v>156.83</v>
      </c>
      <c r="AA53" s="132">
        <f>Z53/Z47</f>
        <v>0.126064064949158</v>
      </c>
      <c r="AB53" s="140"/>
      <c r="AC53" s="44"/>
      <c r="AD53" s="44"/>
    </row>
    <row r="54" spans="1:30" ht="12.75">
      <c r="A54" s="4" t="s">
        <v>26</v>
      </c>
      <c r="B54" s="17">
        <v>0</v>
      </c>
      <c r="C54" s="16">
        <f>B54/B47</f>
        <v>0</v>
      </c>
      <c r="D54" s="17">
        <v>6.25</v>
      </c>
      <c r="E54" s="16">
        <f>D54/D47</f>
        <v>0.012321340561853132</v>
      </c>
      <c r="F54" s="17">
        <v>41.56</v>
      </c>
      <c r="G54" s="16">
        <f>F54/F47</f>
        <v>0.07659699952080799</v>
      </c>
      <c r="H54" s="17">
        <v>0</v>
      </c>
      <c r="I54" s="16">
        <f>H54/H47</f>
        <v>0</v>
      </c>
      <c r="J54" s="17">
        <v>0</v>
      </c>
      <c r="K54" s="16">
        <f>J54/J47</f>
        <v>0</v>
      </c>
      <c r="L54" s="17">
        <v>0</v>
      </c>
      <c r="M54" s="16">
        <f>L54/L47</f>
        <v>0</v>
      </c>
      <c r="N54" s="17">
        <v>20</v>
      </c>
      <c r="O54" s="16">
        <f>N54/N47</f>
        <v>0.0348620335024142</v>
      </c>
      <c r="P54" s="17">
        <v>15</v>
      </c>
      <c r="Q54" s="16">
        <f>P54/P47</f>
        <v>0.03554839321262679</v>
      </c>
      <c r="R54" s="17">
        <v>5</v>
      </c>
      <c r="S54" s="16">
        <f>R54/R47</f>
        <v>0.010262936431371744</v>
      </c>
      <c r="T54" s="17">
        <v>5</v>
      </c>
      <c r="U54" s="16">
        <f>T54/T47</f>
        <v>0.00847615657156419</v>
      </c>
      <c r="V54" s="17">
        <v>19.6</v>
      </c>
      <c r="W54" s="16">
        <f>V54/V47</f>
        <v>0.026518380214041216</v>
      </c>
      <c r="X54" s="17">
        <v>5</v>
      </c>
      <c r="Y54" s="16">
        <f>X54/X47</f>
        <v>0.00837436773523599</v>
      </c>
      <c r="Z54" s="17">
        <f t="shared" si="4"/>
        <v>117.41</v>
      </c>
      <c r="AA54" s="132">
        <f>Z54/Z47</f>
        <v>0.09437723564165428</v>
      </c>
      <c r="AB54" s="140"/>
      <c r="AC54" s="44"/>
      <c r="AD54" s="44"/>
    </row>
    <row r="55" spans="1:30" ht="12.75">
      <c r="A55" s="4" t="s">
        <v>27</v>
      </c>
      <c r="B55" s="17">
        <v>0</v>
      </c>
      <c r="C55" s="16">
        <f>B55/B47</f>
        <v>0</v>
      </c>
      <c r="D55" s="17">
        <v>60</v>
      </c>
      <c r="E55" s="16">
        <f>D55/D47</f>
        <v>0.11828486939379006</v>
      </c>
      <c r="F55" s="17">
        <v>70</v>
      </c>
      <c r="G55" s="16">
        <f>F55/F47</f>
        <v>0.12901323307162077</v>
      </c>
      <c r="H55" s="17">
        <v>65</v>
      </c>
      <c r="I55" s="16">
        <f>H55/H47</f>
        <v>0.08908502823310127</v>
      </c>
      <c r="J55" s="17">
        <v>65</v>
      </c>
      <c r="K55" s="16">
        <f>J55/J47</f>
        <v>0.08062115499106966</v>
      </c>
      <c r="L55" s="17">
        <v>65</v>
      </c>
      <c r="M55" s="16">
        <f>L55/L47</f>
        <v>0.14203614273539758</v>
      </c>
      <c r="N55" s="17">
        <v>65</v>
      </c>
      <c r="O55" s="16">
        <f>N55/N47</f>
        <v>0.11330160888284614</v>
      </c>
      <c r="P55" s="17">
        <v>65</v>
      </c>
      <c r="Q55" s="16">
        <f>P55/P47</f>
        <v>0.1540430372547161</v>
      </c>
      <c r="R55" s="17">
        <v>65</v>
      </c>
      <c r="S55" s="16">
        <f>R55/R47</f>
        <v>0.13341817360783267</v>
      </c>
      <c r="T55" s="17">
        <v>40</v>
      </c>
      <c r="U55" s="16">
        <f>T55/T47</f>
        <v>0.06780925257251352</v>
      </c>
      <c r="V55" s="17">
        <v>40</v>
      </c>
      <c r="W55" s="16">
        <f>V55/V47</f>
        <v>0.05411914329396166</v>
      </c>
      <c r="X55" s="17">
        <v>65</v>
      </c>
      <c r="Y55" s="16">
        <f>X55/X47</f>
        <v>0.10886678055806788</v>
      </c>
      <c r="Z55" s="17">
        <f t="shared" si="4"/>
        <v>665</v>
      </c>
      <c r="AA55" s="132">
        <f>Z55/Z47</f>
        <v>0.5345444314939111</v>
      </c>
      <c r="AB55" s="140"/>
      <c r="AC55" s="44"/>
      <c r="AD55" s="44"/>
    </row>
    <row r="56" spans="1:30" ht="12.75">
      <c r="A56" s="4" t="s">
        <v>28</v>
      </c>
      <c r="B56" s="17">
        <v>0</v>
      </c>
      <c r="C56" s="16">
        <f>B56/B47</f>
        <v>0</v>
      </c>
      <c r="D56" s="17">
        <v>0</v>
      </c>
      <c r="E56" s="16">
        <f>D56/D47</f>
        <v>0</v>
      </c>
      <c r="F56" s="17">
        <v>0</v>
      </c>
      <c r="G56" s="16">
        <f>F56/F47</f>
        <v>0</v>
      </c>
      <c r="H56" s="17">
        <v>0</v>
      </c>
      <c r="I56" s="16">
        <f>H56/H47</f>
        <v>0</v>
      </c>
      <c r="J56" s="17">
        <v>0</v>
      </c>
      <c r="K56" s="16">
        <f>J56/J47</f>
        <v>0</v>
      </c>
      <c r="L56" s="17">
        <v>105.4</v>
      </c>
      <c r="M56" s="16">
        <f>L56/L47</f>
        <v>0.23031706837401394</v>
      </c>
      <c r="N56" s="17">
        <v>0</v>
      </c>
      <c r="O56" s="16">
        <f>N56/N47</f>
        <v>0</v>
      </c>
      <c r="P56" s="17">
        <v>0</v>
      </c>
      <c r="Q56" s="16">
        <f>P56/P47</f>
        <v>0</v>
      </c>
      <c r="R56" s="17">
        <v>0</v>
      </c>
      <c r="S56" s="16">
        <f>R56/R47</f>
        <v>0</v>
      </c>
      <c r="T56" s="17">
        <v>16.26</v>
      </c>
      <c r="U56" s="16">
        <f>T56/T47</f>
        <v>0.02756446117072675</v>
      </c>
      <c r="V56" s="17">
        <v>0</v>
      </c>
      <c r="W56" s="16">
        <f>V56/V47</f>
        <v>0</v>
      </c>
      <c r="X56" s="17">
        <v>0</v>
      </c>
      <c r="Y56" s="16">
        <f>X56/X47</f>
        <v>0</v>
      </c>
      <c r="Z56" s="17">
        <f t="shared" si="4"/>
        <v>121.66000000000001</v>
      </c>
      <c r="AA56" s="132">
        <f>Z56/Z47</f>
        <v>0.09779349704593868</v>
      </c>
      <c r="AB56" s="140"/>
      <c r="AC56" s="44"/>
      <c r="AD56" s="44"/>
    </row>
    <row r="57" spans="1:30" ht="12.75">
      <c r="A57" s="4" t="s">
        <v>29</v>
      </c>
      <c r="B57" s="17">
        <v>91.24</v>
      </c>
      <c r="C57" s="16">
        <f>B57/B47</f>
        <v>0.12383279044516829</v>
      </c>
      <c r="D57" s="17">
        <v>0</v>
      </c>
      <c r="E57" s="16">
        <f>D57/D47</f>
        <v>0</v>
      </c>
      <c r="F57" s="17">
        <v>0</v>
      </c>
      <c r="G57" s="16">
        <f>F57/F47</f>
        <v>0</v>
      </c>
      <c r="H57" s="17">
        <v>42</v>
      </c>
      <c r="I57" s="16">
        <f>H57/H47</f>
        <v>0.05756263362754236</v>
      </c>
      <c r="J57" s="17">
        <v>139.26</v>
      </c>
      <c r="K57" s="16">
        <f>J57/J47</f>
        <v>0.17272772375471324</v>
      </c>
      <c r="L57" s="17">
        <v>0</v>
      </c>
      <c r="M57" s="16">
        <f>L57/L47</f>
        <v>0</v>
      </c>
      <c r="N57" s="17">
        <v>215.99</v>
      </c>
      <c r="O57" s="16">
        <f>N57/N47</f>
        <v>0.37649253080932216</v>
      </c>
      <c r="P57" s="17">
        <v>87.38</v>
      </c>
      <c r="Q57" s="16">
        <f>P57/P47</f>
        <v>0.20708123992795527</v>
      </c>
      <c r="R57" s="17">
        <v>0</v>
      </c>
      <c r="S57" s="16">
        <f>R57/R47</f>
        <v>0</v>
      </c>
      <c r="T57" s="17">
        <v>0</v>
      </c>
      <c r="U57" s="16">
        <f>T57/T47</f>
        <v>0</v>
      </c>
      <c r="V57" s="17">
        <v>0.07</v>
      </c>
      <c r="W57" s="16">
        <f>V57/V47</f>
        <v>9.470850076443292E-05</v>
      </c>
      <c r="X57" s="17">
        <v>0</v>
      </c>
      <c r="Y57" s="16">
        <f>X57/X47</f>
        <v>0</v>
      </c>
      <c r="Z57" s="17">
        <f t="shared" si="4"/>
        <v>575.94</v>
      </c>
      <c r="AA57" s="132">
        <f>Z57/Z47</f>
        <v>0.46295566898436563</v>
      </c>
      <c r="AB57" s="140"/>
      <c r="AC57" s="44"/>
      <c r="AD57" s="44"/>
    </row>
    <row r="58" spans="1:30" ht="12.75">
      <c r="A58" s="4" t="s">
        <v>40</v>
      </c>
      <c r="B58" s="17">
        <v>0</v>
      </c>
      <c r="C58" s="16">
        <f>B58/B47</f>
        <v>0</v>
      </c>
      <c r="D58" s="17">
        <v>0</v>
      </c>
      <c r="E58" s="16">
        <f>D58/D47</f>
        <v>0</v>
      </c>
      <c r="F58" s="17">
        <v>0</v>
      </c>
      <c r="G58" s="16"/>
      <c r="H58" s="17">
        <v>0</v>
      </c>
      <c r="I58" s="16"/>
      <c r="J58" s="17">
        <v>0</v>
      </c>
      <c r="K58" s="16"/>
      <c r="L58" s="17">
        <v>0</v>
      </c>
      <c r="M58" s="16"/>
      <c r="N58" s="17">
        <v>0</v>
      </c>
      <c r="O58" s="16"/>
      <c r="P58" s="17">
        <v>0</v>
      </c>
      <c r="Q58" s="16"/>
      <c r="R58" s="17">
        <v>0</v>
      </c>
      <c r="S58" s="16"/>
      <c r="T58" s="17">
        <v>0</v>
      </c>
      <c r="U58" s="16"/>
      <c r="V58" s="17">
        <v>0</v>
      </c>
      <c r="W58" s="16"/>
      <c r="X58" s="17">
        <v>0</v>
      </c>
      <c r="Y58" s="16"/>
      <c r="Z58" s="17">
        <f t="shared" si="4"/>
        <v>0</v>
      </c>
      <c r="AA58" s="132">
        <f>Z58/Z47</f>
        <v>0</v>
      </c>
      <c r="AB58" s="140"/>
      <c r="AC58" s="44"/>
      <c r="AD58" s="44"/>
    </row>
    <row r="59" spans="1:30" s="1" customFormat="1" ht="12.75">
      <c r="A59" s="3" t="s">
        <v>30</v>
      </c>
      <c r="B59" s="15">
        <f>SUM(B50:B58)</f>
        <v>250.43</v>
      </c>
      <c r="C59" s="14">
        <f>B59/B47</f>
        <v>0.33988870792616727</v>
      </c>
      <c r="D59" s="15">
        <f>SUM(D50:D58)</f>
        <v>178.71</v>
      </c>
      <c r="E59" s="14">
        <f>D59/D47</f>
        <v>0.3523114834894037</v>
      </c>
      <c r="F59" s="15">
        <f>SUM(F50:F58)</f>
        <v>162.15</v>
      </c>
      <c r="G59" s="14">
        <f>F59/F47</f>
        <v>0.29884993917947583</v>
      </c>
      <c r="H59" s="15">
        <f>SUM(H50:H58)</f>
        <v>406.45</v>
      </c>
      <c r="I59" s="14">
        <f>H59/H47</f>
        <v>0.5570555342360617</v>
      </c>
      <c r="J59" s="15">
        <f>SUM(J50:J58)</f>
        <v>280.36</v>
      </c>
      <c r="K59" s="14">
        <f>J59/J47</f>
        <v>0.3477376463584045</v>
      </c>
      <c r="L59" s="15">
        <f>SUM(L50:L58)</f>
        <v>304.94000000000005</v>
      </c>
      <c r="M59" s="14">
        <f>L59/L47</f>
        <v>0.6663461748574177</v>
      </c>
      <c r="N59" s="15">
        <f>SUM(N50:N58)</f>
        <v>428.15</v>
      </c>
      <c r="O59" s="14">
        <f>N59/N47</f>
        <v>0.746308982202932</v>
      </c>
      <c r="P59" s="15">
        <f>SUM(P50:P58)</f>
        <v>225.57999999999998</v>
      </c>
      <c r="Q59" s="14">
        <f>P59/P47</f>
        <v>0.5346004360602901</v>
      </c>
      <c r="R59" s="15">
        <f>SUM(R50:R58)</f>
        <v>225.55</v>
      </c>
      <c r="S59" s="14">
        <f>R59/R47</f>
        <v>0.4629610624191794</v>
      </c>
      <c r="T59" s="15">
        <f>SUM(T50:T58)</f>
        <v>285.26</v>
      </c>
      <c r="U59" s="14">
        <f>T59/T47</f>
        <v>0.48358168472088015</v>
      </c>
      <c r="V59" s="15">
        <f>SUM(V50:V58)</f>
        <v>180.53</v>
      </c>
      <c r="W59" s="14">
        <f>V59/V47</f>
        <v>0.2442532234714725</v>
      </c>
      <c r="X59" s="15">
        <f>SUM(X50:X58)</f>
        <v>160</v>
      </c>
      <c r="Y59" s="14">
        <f>X59/X47</f>
        <v>0.2679797675275517</v>
      </c>
      <c r="Z59" s="15">
        <f>B59+D59+F59+H59+J59+L59+N59+P59+R59+T59+V59+X59</f>
        <v>3088.11</v>
      </c>
      <c r="AA59" s="133">
        <f>Z59/Z47</f>
        <v>2.482303765925807</v>
      </c>
      <c r="AB59" s="141"/>
      <c r="AC59" s="142"/>
      <c r="AD59" s="142"/>
    </row>
    <row r="60" spans="1:30" s="1" customFormat="1" ht="12.75">
      <c r="A60" s="30"/>
      <c r="B60" s="31"/>
      <c r="C60" s="32"/>
      <c r="D60" s="31"/>
      <c r="E60" s="32"/>
      <c r="F60" s="31"/>
      <c r="G60" s="32"/>
      <c r="H60" s="31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2"/>
      <c r="T60" s="31"/>
      <c r="U60" s="32"/>
      <c r="V60" s="31"/>
      <c r="W60" s="32"/>
      <c r="X60" s="31"/>
      <c r="Y60" s="32"/>
      <c r="Z60" s="31"/>
      <c r="AA60" s="32"/>
      <c r="AB60" s="140"/>
      <c r="AC60" s="44"/>
      <c r="AD60" s="44"/>
    </row>
    <row r="61" spans="1:30" s="1" customFormat="1" ht="12.75">
      <c r="A61" s="3" t="s">
        <v>37</v>
      </c>
      <c r="B61" s="15">
        <f>B47-B59</f>
        <v>486.36999999999995</v>
      </c>
      <c r="C61" s="15"/>
      <c r="D61" s="15">
        <f>D47-D59</f>
        <v>328.53999999999996</v>
      </c>
      <c r="E61" s="15"/>
      <c r="F61" s="15">
        <f>F47-F59</f>
        <v>380.43000000000006</v>
      </c>
      <c r="G61" s="15"/>
      <c r="H61" s="15">
        <f>H47-H59</f>
        <v>323.1899999999999</v>
      </c>
      <c r="I61" s="15"/>
      <c r="J61" s="15">
        <f>J47-J59</f>
        <v>525.88</v>
      </c>
      <c r="K61" s="15"/>
      <c r="L61" s="15">
        <f>L47-L59</f>
        <v>152.68999999999994</v>
      </c>
      <c r="M61" s="15"/>
      <c r="N61" s="15">
        <f>N47-N59</f>
        <v>145.53999999999996</v>
      </c>
      <c r="O61" s="15"/>
      <c r="P61" s="15">
        <f>P47-P59</f>
        <v>196.38</v>
      </c>
      <c r="Q61" s="15"/>
      <c r="R61" s="15">
        <f>R47-R59</f>
        <v>261.64</v>
      </c>
      <c r="S61" s="15"/>
      <c r="T61" s="15">
        <f>T47-T59</f>
        <v>304.63</v>
      </c>
      <c r="U61" s="15"/>
      <c r="V61" s="15">
        <f>V47-V59</f>
        <v>558.5799999999999</v>
      </c>
      <c r="W61" s="15"/>
      <c r="X61" s="15">
        <f>X47-X59</f>
        <v>437.05999999999995</v>
      </c>
      <c r="Y61" s="15"/>
      <c r="Z61" s="15">
        <f>Z47-Z59</f>
        <v>-1844.0600000000002</v>
      </c>
      <c r="AA61" s="133"/>
      <c r="AB61" s="141"/>
      <c r="AC61" s="142"/>
      <c r="AD61" s="142"/>
    </row>
    <row r="62" spans="1:30" ht="12.75">
      <c r="A62" s="26"/>
      <c r="B62" s="27"/>
      <c r="C62" s="28"/>
      <c r="D62" s="27"/>
      <c r="E62" s="28"/>
      <c r="F62" s="27"/>
      <c r="G62" s="28"/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8"/>
      <c r="T62" s="27"/>
      <c r="U62" s="28"/>
      <c r="V62" s="27"/>
      <c r="W62" s="28"/>
      <c r="X62" s="27"/>
      <c r="Y62" s="28"/>
      <c r="Z62" s="27"/>
      <c r="AA62" s="28"/>
      <c r="AB62" s="140"/>
      <c r="AC62" s="44"/>
      <c r="AD62" s="44"/>
    </row>
    <row r="63" spans="1:30" s="1" customFormat="1" ht="12.75">
      <c r="A63" s="3" t="s">
        <v>31</v>
      </c>
      <c r="B63" s="15"/>
      <c r="C63" s="14"/>
      <c r="D63" s="15"/>
      <c r="E63" s="14"/>
      <c r="F63" s="15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33"/>
      <c r="AB63" s="140"/>
      <c r="AC63" s="44"/>
      <c r="AD63" s="44"/>
    </row>
    <row r="64" spans="1:30" ht="12.75">
      <c r="A64" s="4" t="s">
        <v>39</v>
      </c>
      <c r="B64" s="17">
        <f>B61*0.4</f>
        <v>194.548</v>
      </c>
      <c r="C64" s="16">
        <f>B64/B47</f>
        <v>0.2640445168295331</v>
      </c>
      <c r="D64" s="17">
        <f>D61*0.4</f>
        <v>131.416</v>
      </c>
      <c r="E64" s="16">
        <f>D64/D47</f>
        <v>0.25907540660423856</v>
      </c>
      <c r="F64" s="17">
        <f>F61*0.4</f>
        <v>152.17200000000003</v>
      </c>
      <c r="G64" s="16">
        <f>F64/F47</f>
        <v>0.2804600243282097</v>
      </c>
      <c r="H64" s="17">
        <f>H61*0.4</f>
        <v>129.27599999999995</v>
      </c>
      <c r="I64" s="16">
        <f>H64/H47</f>
        <v>0.17717778630557532</v>
      </c>
      <c r="J64" s="17">
        <f>J61*0.4</f>
        <v>210.352</v>
      </c>
      <c r="K64" s="16">
        <f>J64/J47</f>
        <v>0.26090494145663823</v>
      </c>
      <c r="L64" s="17">
        <f>L61*0.4</f>
        <v>61.07599999999998</v>
      </c>
      <c r="M64" s="16">
        <f>L64/L47</f>
        <v>0.13346153005703293</v>
      </c>
      <c r="N64" s="17">
        <f>N61*0.4</f>
        <v>58.21599999999999</v>
      </c>
      <c r="O64" s="16">
        <f>N64/N47</f>
        <v>0.10147640711882723</v>
      </c>
      <c r="P64" s="17">
        <f>P61*0.4</f>
        <v>78.552</v>
      </c>
      <c r="Q64" s="16">
        <f>P64/P47</f>
        <v>0.186159825575884</v>
      </c>
      <c r="R64" s="17">
        <f>R61*0.4</f>
        <v>104.656</v>
      </c>
      <c r="S64" s="16">
        <f>R64/R47</f>
        <v>0.21481557503232826</v>
      </c>
      <c r="T64" s="17">
        <f>T61*0.4</f>
        <v>121.852</v>
      </c>
      <c r="U64" s="16">
        <f>T64/T47</f>
        <v>0.20656732611164794</v>
      </c>
      <c r="V64" s="17">
        <f>V61*0.4</f>
        <v>223.432</v>
      </c>
      <c r="W64" s="16">
        <f>V64/V47</f>
        <v>0.30229871061141106</v>
      </c>
      <c r="X64" s="17">
        <f>X61*0.4</f>
        <v>174.82399999999998</v>
      </c>
      <c r="Y64" s="16">
        <f>X64/X47</f>
        <v>0.2928080929889793</v>
      </c>
      <c r="Z64" s="17">
        <f>Z61*0.4</f>
        <v>-737.6240000000001</v>
      </c>
      <c r="AA64" s="132">
        <f>Z64/Z47</f>
        <v>-0.5929215063703228</v>
      </c>
      <c r="AB64" s="140"/>
      <c r="AC64" s="44"/>
      <c r="AD64" s="44"/>
    </row>
    <row r="65" spans="1:30" s="2" customFormat="1" ht="12.75">
      <c r="A65" s="5" t="s">
        <v>32</v>
      </c>
      <c r="B65" s="23">
        <f>B61*0.6*0.5</f>
        <v>145.91099999999997</v>
      </c>
      <c r="C65" s="22">
        <f>B65/B47</f>
        <v>0.1980333876221498</v>
      </c>
      <c r="D65" s="23">
        <f>D61*0.6*0.5</f>
        <v>98.56199999999998</v>
      </c>
      <c r="E65" s="22">
        <f>D65/D47</f>
        <v>0.1943065549531789</v>
      </c>
      <c r="F65" s="23">
        <f>F61*0.6*0.5</f>
        <v>114.12900000000002</v>
      </c>
      <c r="G65" s="22">
        <f>F65/F47</f>
        <v>0.21034501824615726</v>
      </c>
      <c r="H65" s="23">
        <f>H61*0.6*0.5</f>
        <v>96.95699999999997</v>
      </c>
      <c r="I65" s="22">
        <f>H65/H47</f>
        <v>0.13288333972918148</v>
      </c>
      <c r="J65" s="23">
        <f>J61*0.6*0.5</f>
        <v>157.76399999999998</v>
      </c>
      <c r="K65" s="22">
        <f>J65/J47</f>
        <v>0.19567870609247864</v>
      </c>
      <c r="L65" s="23">
        <f>L61*0.6*0.5</f>
        <v>45.80699999999998</v>
      </c>
      <c r="M65" s="22">
        <f>L65/L47</f>
        <v>0.1000961475427747</v>
      </c>
      <c r="N65" s="23">
        <f>N61*0.6*0.5</f>
        <v>43.661999999999985</v>
      </c>
      <c r="O65" s="22">
        <f>N65/N47</f>
        <v>0.07610730533912041</v>
      </c>
      <c r="P65" s="23">
        <f>P61*0.6*0.5</f>
        <v>58.913999999999994</v>
      </c>
      <c r="Q65" s="22">
        <f>P65/P47</f>
        <v>0.13961986918191296</v>
      </c>
      <c r="R65" s="23">
        <f>R61*0.6*0.5</f>
        <v>78.49199999999999</v>
      </c>
      <c r="S65" s="22">
        <f>R65/R47</f>
        <v>0.16111168127424616</v>
      </c>
      <c r="T65" s="23">
        <f>T61*0.6*0.5</f>
        <v>91.389</v>
      </c>
      <c r="U65" s="22">
        <f>T65/T47</f>
        <v>0.15492549458373595</v>
      </c>
      <c r="V65" s="23">
        <f>V61*0.6*0.5</f>
        <v>167.57399999999998</v>
      </c>
      <c r="W65" s="22">
        <f>V65/V47</f>
        <v>0.22672403295855828</v>
      </c>
      <c r="X65" s="23">
        <f>X61*0.6*0.5</f>
        <v>131.11799999999997</v>
      </c>
      <c r="Y65" s="22">
        <f>X65/X47</f>
        <v>0.21960606974173447</v>
      </c>
      <c r="Z65" s="23">
        <f>Z61*0.6*0.5</f>
        <v>-553.2180000000001</v>
      </c>
      <c r="AA65" s="134">
        <f>Z65/Z47</f>
        <v>-0.4446911297777421</v>
      </c>
      <c r="AB65" s="140"/>
      <c r="AC65" s="44"/>
      <c r="AD65" s="44"/>
    </row>
    <row r="66" spans="1:30" s="2" customFormat="1" ht="12.75">
      <c r="A66" s="5" t="s">
        <v>34</v>
      </c>
      <c r="B66" s="23">
        <f>B61*0.6*0.3</f>
        <v>87.54659999999998</v>
      </c>
      <c r="C66" s="22">
        <f>B66/B47</f>
        <v>0.1188200325732899</v>
      </c>
      <c r="D66" s="23">
        <f>D61*0.6*0.3</f>
        <v>59.137199999999986</v>
      </c>
      <c r="E66" s="22">
        <f>D66/D47</f>
        <v>0.11658393297190733</v>
      </c>
      <c r="F66" s="23">
        <f>F61*0.6*0.3</f>
        <v>68.4774</v>
      </c>
      <c r="G66" s="22">
        <f>F66/F47</f>
        <v>0.12620701094769435</v>
      </c>
      <c r="H66" s="23">
        <f>H61*0.6*0.3</f>
        <v>58.17419999999998</v>
      </c>
      <c r="I66" s="22">
        <f>H66/H47</f>
        <v>0.07973000383750889</v>
      </c>
      <c r="J66" s="23">
        <f>J61*0.6*0.3</f>
        <v>94.65839999999999</v>
      </c>
      <c r="K66" s="22">
        <f>J66/J47</f>
        <v>0.11740722365548718</v>
      </c>
      <c r="L66" s="23">
        <f>L61*0.6*0.3</f>
        <v>27.484199999999987</v>
      </c>
      <c r="M66" s="22">
        <f>L66/L47</f>
        <v>0.06005768852566481</v>
      </c>
      <c r="N66" s="23">
        <f>N61*0.6*0.3</f>
        <v>26.19719999999999</v>
      </c>
      <c r="O66" s="22">
        <f>N66/N47</f>
        <v>0.04566438320347225</v>
      </c>
      <c r="P66" s="23">
        <f>P61*0.6*0.3</f>
        <v>35.3484</v>
      </c>
      <c r="Q66" s="22">
        <f>P66/P47</f>
        <v>0.08377192150914779</v>
      </c>
      <c r="R66" s="23">
        <f>R61*0.6*0.3</f>
        <v>47.09519999999999</v>
      </c>
      <c r="S66" s="22">
        <f>R66/R47</f>
        <v>0.0966670087645477</v>
      </c>
      <c r="T66" s="23">
        <f>T61*0.6*0.3</f>
        <v>54.8334</v>
      </c>
      <c r="U66" s="22">
        <f>T66/T47</f>
        <v>0.09295529675024157</v>
      </c>
      <c r="V66" s="23">
        <f>V61*0.6*0.3</f>
        <v>100.54439999999998</v>
      </c>
      <c r="W66" s="22">
        <f>V66/V47</f>
        <v>0.13603441977513495</v>
      </c>
      <c r="X66" s="23">
        <f>X61*0.6*0.3</f>
        <v>78.67079999999997</v>
      </c>
      <c r="Y66" s="22">
        <f>X66/X47</f>
        <v>0.13176364184504066</v>
      </c>
      <c r="Z66" s="23">
        <f>Z61*0.6*0.3</f>
        <v>-331.93080000000003</v>
      </c>
      <c r="AA66" s="134">
        <f>Z66/Z47</f>
        <v>-0.26681467786664526</v>
      </c>
      <c r="AB66" s="140"/>
      <c r="AC66" s="44"/>
      <c r="AD66" s="44"/>
    </row>
    <row r="67" spans="1:30" s="2" customFormat="1" ht="12.75">
      <c r="A67" s="5" t="s">
        <v>33</v>
      </c>
      <c r="B67" s="23">
        <f>+B61*0.6*0.15</f>
        <v>43.77329999999999</v>
      </c>
      <c r="C67" s="22">
        <f>B67/B47</f>
        <v>0.05941001628664495</v>
      </c>
      <c r="D67" s="23">
        <f>+D61*0.6*0.15</f>
        <v>29.568599999999993</v>
      </c>
      <c r="E67" s="22">
        <f>D67/D47</f>
        <v>0.05829196648595367</v>
      </c>
      <c r="F67" s="23">
        <f>+F61*0.6*0.15</f>
        <v>34.2387</v>
      </c>
      <c r="G67" s="22">
        <f>F67/F47</f>
        <v>0.06310350547384717</v>
      </c>
      <c r="H67" s="23">
        <f>+H61*0.6*0.15</f>
        <v>29.08709999999999</v>
      </c>
      <c r="I67" s="22">
        <f>H67/H47</f>
        <v>0.039865001918754445</v>
      </c>
      <c r="J67" s="23">
        <f>+J61*0.6*0.15</f>
        <v>47.32919999999999</v>
      </c>
      <c r="K67" s="22">
        <f>J67/J47</f>
        <v>0.05870361182774359</v>
      </c>
      <c r="L67" s="23">
        <f>+L61*0.6*0.15</f>
        <v>13.742099999999994</v>
      </c>
      <c r="M67" s="22">
        <f>L67/L47</f>
        <v>0.030028844262832404</v>
      </c>
      <c r="N67" s="23">
        <f>+N61*0.6*0.15</f>
        <v>13.098599999999996</v>
      </c>
      <c r="O67" s="22">
        <f>N67/N47</f>
        <v>0.022832191601736124</v>
      </c>
      <c r="P67" s="23">
        <f>+P61*0.6*0.15</f>
        <v>17.6742</v>
      </c>
      <c r="Q67" s="22">
        <f>P67/P47</f>
        <v>0.041885960754573896</v>
      </c>
      <c r="R67" s="23">
        <f>+R61*0.6*0.15</f>
        <v>23.547599999999996</v>
      </c>
      <c r="S67" s="22">
        <f>R67/R47</f>
        <v>0.04833350438227385</v>
      </c>
      <c r="T67" s="23">
        <f>+T61*0.6*0.15</f>
        <v>27.4167</v>
      </c>
      <c r="U67" s="22">
        <f>T67/T47</f>
        <v>0.046477648375120785</v>
      </c>
      <c r="V67" s="23">
        <f>+V61*0.6*0.15</f>
        <v>50.27219999999999</v>
      </c>
      <c r="W67" s="22">
        <f>V67/V47</f>
        <v>0.06801720988756747</v>
      </c>
      <c r="X67" s="23">
        <f>+X61*0.6*0.15</f>
        <v>39.335399999999986</v>
      </c>
      <c r="Y67" s="22">
        <f>X67/X47</f>
        <v>0.06588182092252033</v>
      </c>
      <c r="Z67" s="23">
        <f>+Z61*0.6*0.15</f>
        <v>-165.96540000000002</v>
      </c>
      <c r="AA67" s="134">
        <f>Z67/Z47</f>
        <v>-0.13340733893332263</v>
      </c>
      <c r="AB67" s="140"/>
      <c r="AC67" s="44"/>
      <c r="AD67" s="44"/>
    </row>
    <row r="68" spans="1:30" s="2" customFormat="1" ht="12.75">
      <c r="A68" s="5" t="s">
        <v>41</v>
      </c>
      <c r="B68" s="23">
        <f>B61*0.6*0.05</f>
        <v>14.591099999999997</v>
      </c>
      <c r="C68" s="22">
        <f>B68/B47</f>
        <v>0.019803338762214982</v>
      </c>
      <c r="D68" s="23">
        <f>D61*0.6*0.05</f>
        <v>9.8562</v>
      </c>
      <c r="E68" s="22">
        <f>D68/D47</f>
        <v>0.019430655495317892</v>
      </c>
      <c r="F68" s="23">
        <f>F61*0.6*0.05</f>
        <v>11.412900000000002</v>
      </c>
      <c r="G68" s="22">
        <f>F68/F47</f>
        <v>0.021034501824615727</v>
      </c>
      <c r="H68" s="23">
        <f>H61*0.6*0.05</f>
        <v>9.695699999999997</v>
      </c>
      <c r="I68" s="22">
        <f>H68/H47</f>
        <v>0.01328833397291815</v>
      </c>
      <c r="J68" s="23">
        <f>J61*0.6*0.05</f>
        <v>15.776399999999999</v>
      </c>
      <c r="K68" s="22">
        <f>J68/J47</f>
        <v>0.019567870609247865</v>
      </c>
      <c r="L68" s="23">
        <f>L61*0.6*0.05</f>
        <v>4.580699999999998</v>
      </c>
      <c r="M68" s="22">
        <f>L68/L47</f>
        <v>0.01000961475427747</v>
      </c>
      <c r="N68" s="23">
        <f>N61*0.6*0.05</f>
        <v>4.366199999999998</v>
      </c>
      <c r="O68" s="22">
        <f>N68/N47</f>
        <v>0.007610730533912041</v>
      </c>
      <c r="P68" s="23">
        <f>P61*0.6*0.05</f>
        <v>5.8914</v>
      </c>
      <c r="Q68" s="22">
        <f>P68/P47</f>
        <v>0.013961986918191298</v>
      </c>
      <c r="R68" s="23">
        <f>R61*0.6*0.05</f>
        <v>7.8492</v>
      </c>
      <c r="S68" s="22">
        <f>R68/R47</f>
        <v>0.016111168127424618</v>
      </c>
      <c r="T68" s="23">
        <f>T61*0.6*0.05</f>
        <v>9.1389</v>
      </c>
      <c r="U68" s="22">
        <f>T68/T47</f>
        <v>0.015492549458373596</v>
      </c>
      <c r="V68" s="23">
        <f>V61*0.6*0.05</f>
        <v>16.7574</v>
      </c>
      <c r="W68" s="22">
        <f>V68/V47</f>
        <v>0.02267240329585583</v>
      </c>
      <c r="X68" s="23">
        <f>X61*0.6*0.05</f>
        <v>13.111799999999997</v>
      </c>
      <c r="Y68" s="22">
        <f>X68/X47</f>
        <v>0.021960606974173447</v>
      </c>
      <c r="Z68" s="23">
        <f>Z61*0.6*0.05</f>
        <v>-55.32180000000001</v>
      </c>
      <c r="AA68" s="134">
        <f>Z68/Z47</f>
        <v>-0.044469112977774214</v>
      </c>
      <c r="AB68" s="140"/>
      <c r="AC68" s="44"/>
      <c r="AD68" s="44"/>
    </row>
    <row r="69" spans="1:30" s="1" customFormat="1" ht="12.75">
      <c r="A69" s="3" t="s">
        <v>35</v>
      </c>
      <c r="B69" s="15">
        <f aca="true" t="shared" si="5" ref="B69:AA69">SUM(B64:B68)</f>
        <v>486.36999999999995</v>
      </c>
      <c r="C69" s="14">
        <f t="shared" si="5"/>
        <v>0.6601112920738328</v>
      </c>
      <c r="D69" s="15">
        <f t="shared" si="5"/>
        <v>328.53999999999996</v>
      </c>
      <c r="E69" s="14">
        <f t="shared" si="5"/>
        <v>0.6476885165105963</v>
      </c>
      <c r="F69" s="15">
        <f t="shared" si="5"/>
        <v>380.43</v>
      </c>
      <c r="G69" s="14">
        <f t="shared" si="5"/>
        <v>0.7011500608205242</v>
      </c>
      <c r="H69" s="15">
        <f t="shared" si="5"/>
        <v>323.1899999999998</v>
      </c>
      <c r="I69" s="14">
        <f t="shared" si="5"/>
        <v>0.4429444657639383</v>
      </c>
      <c r="J69" s="15">
        <f t="shared" si="5"/>
        <v>525.88</v>
      </c>
      <c r="K69" s="14">
        <f t="shared" si="5"/>
        <v>0.6522623536415956</v>
      </c>
      <c r="L69" s="15">
        <f t="shared" si="5"/>
        <v>152.68999999999994</v>
      </c>
      <c r="M69" s="14">
        <f t="shared" si="5"/>
        <v>0.3336538251425823</v>
      </c>
      <c r="N69" s="15">
        <f t="shared" si="5"/>
        <v>145.53999999999996</v>
      </c>
      <c r="O69" s="14">
        <f t="shared" si="5"/>
        <v>0.25369101779706804</v>
      </c>
      <c r="P69" s="15">
        <f t="shared" si="5"/>
        <v>196.38000000000002</v>
      </c>
      <c r="Q69" s="14">
        <f t="shared" si="5"/>
        <v>0.46539956393971</v>
      </c>
      <c r="R69" s="15">
        <f t="shared" si="5"/>
        <v>261.64</v>
      </c>
      <c r="S69" s="14">
        <f t="shared" si="5"/>
        <v>0.5370389375808207</v>
      </c>
      <c r="T69" s="15">
        <f t="shared" si="5"/>
        <v>304.62999999999994</v>
      </c>
      <c r="U69" s="14">
        <f t="shared" si="5"/>
        <v>0.5164183152791199</v>
      </c>
      <c r="V69" s="15">
        <f t="shared" si="5"/>
        <v>558.5799999999999</v>
      </c>
      <c r="W69" s="14">
        <f t="shared" si="5"/>
        <v>0.7557467765285276</v>
      </c>
      <c r="X69" s="15">
        <f t="shared" si="5"/>
        <v>437.05999999999995</v>
      </c>
      <c r="Y69" s="14">
        <f t="shared" si="5"/>
        <v>0.7320202324724482</v>
      </c>
      <c r="Z69" s="15">
        <f t="shared" si="5"/>
        <v>-1844.0600000000002</v>
      </c>
      <c r="AA69" s="133">
        <f t="shared" si="5"/>
        <v>-1.482303765925807</v>
      </c>
      <c r="AB69" s="141"/>
      <c r="AC69" s="142"/>
      <c r="AD69" s="142"/>
    </row>
    <row r="70" spans="28:30" ht="12.75">
      <c r="AB70" s="143"/>
      <c r="AC70" s="144"/>
      <c r="AD70" s="144"/>
    </row>
    <row r="71" spans="28:30" ht="12.75">
      <c r="AB71" s="143"/>
      <c r="AC71" s="144"/>
      <c r="AD71" s="144"/>
    </row>
    <row r="72" spans="2:30" s="1" customFormat="1" ht="12.75">
      <c r="B72" s="33" t="s">
        <v>8</v>
      </c>
      <c r="C72" s="33"/>
      <c r="D72" s="33" t="s">
        <v>7</v>
      </c>
      <c r="E72" s="33"/>
      <c r="F72" s="33" t="s">
        <v>11</v>
      </c>
      <c r="G72" s="33"/>
      <c r="H72" s="33" t="s">
        <v>12</v>
      </c>
      <c r="I72" s="33"/>
      <c r="J72" s="33" t="s">
        <v>13</v>
      </c>
      <c r="K72" s="33"/>
      <c r="L72" s="33" t="s">
        <v>15</v>
      </c>
      <c r="M72" s="33"/>
      <c r="N72" s="33" t="s">
        <v>16</v>
      </c>
      <c r="O72" s="33"/>
      <c r="P72" s="33" t="s">
        <v>14</v>
      </c>
      <c r="Q72" s="33"/>
      <c r="R72" s="33" t="s">
        <v>17</v>
      </c>
      <c r="S72" s="33"/>
      <c r="T72" s="33" t="s">
        <v>18</v>
      </c>
      <c r="U72" s="33"/>
      <c r="V72" s="33" t="s">
        <v>19</v>
      </c>
      <c r="W72" s="33"/>
      <c r="X72" s="33" t="s">
        <v>20</v>
      </c>
      <c r="Y72" s="33"/>
      <c r="Z72" s="33" t="s">
        <v>38</v>
      </c>
      <c r="AA72" s="33"/>
      <c r="AB72" s="135"/>
      <c r="AC72" s="136"/>
      <c r="AD72" s="136"/>
    </row>
    <row r="73" spans="1:30" ht="12.75">
      <c r="A73" s="24">
        <v>2015</v>
      </c>
      <c r="B73" s="6" t="s">
        <v>9</v>
      </c>
      <c r="C73" s="10" t="s">
        <v>10</v>
      </c>
      <c r="D73" s="6" t="s">
        <v>9</v>
      </c>
      <c r="E73" s="10" t="s">
        <v>10</v>
      </c>
      <c r="F73" s="6" t="s">
        <v>9</v>
      </c>
      <c r="G73" s="10" t="s">
        <v>10</v>
      </c>
      <c r="H73" s="6" t="s">
        <v>9</v>
      </c>
      <c r="I73" s="10" t="s">
        <v>10</v>
      </c>
      <c r="J73" s="6" t="s">
        <v>9</v>
      </c>
      <c r="K73" s="10" t="s">
        <v>10</v>
      </c>
      <c r="L73" s="6" t="s">
        <v>9</v>
      </c>
      <c r="M73" s="10" t="s">
        <v>10</v>
      </c>
      <c r="N73" s="6" t="s">
        <v>9</v>
      </c>
      <c r="O73" s="10" t="s">
        <v>10</v>
      </c>
      <c r="P73" s="6" t="s">
        <v>9</v>
      </c>
      <c r="Q73" s="10" t="s">
        <v>10</v>
      </c>
      <c r="R73" s="6" t="s">
        <v>9</v>
      </c>
      <c r="S73" s="10" t="s">
        <v>10</v>
      </c>
      <c r="T73" s="6" t="s">
        <v>9</v>
      </c>
      <c r="U73" s="10" t="s">
        <v>10</v>
      </c>
      <c r="V73" s="6" t="s">
        <v>9</v>
      </c>
      <c r="W73" s="10" t="s">
        <v>10</v>
      </c>
      <c r="X73" s="6" t="s">
        <v>9</v>
      </c>
      <c r="Y73" s="10" t="s">
        <v>10</v>
      </c>
      <c r="Z73" s="6" t="s">
        <v>9</v>
      </c>
      <c r="AA73" s="130" t="s">
        <v>10</v>
      </c>
      <c r="AB73" s="137"/>
      <c r="AC73" s="144"/>
      <c r="AD73" s="144"/>
    </row>
    <row r="74" spans="1:30" s="1" customFormat="1" ht="12.75">
      <c r="A74" s="3" t="s">
        <v>0</v>
      </c>
      <c r="B74" s="7"/>
      <c r="C74" s="11"/>
      <c r="D74" s="7"/>
      <c r="E74" s="11"/>
      <c r="F74" s="7"/>
      <c r="G74" s="11"/>
      <c r="H74" s="7"/>
      <c r="I74" s="11"/>
      <c r="J74" s="7"/>
      <c r="K74" s="11"/>
      <c r="L74" s="7"/>
      <c r="M74" s="11"/>
      <c r="N74" s="7"/>
      <c r="O74" s="11"/>
      <c r="P74" s="7"/>
      <c r="Q74" s="11"/>
      <c r="R74" s="7"/>
      <c r="S74" s="11"/>
      <c r="T74" s="7"/>
      <c r="U74" s="11"/>
      <c r="V74" s="7"/>
      <c r="W74" s="11"/>
      <c r="X74" s="7"/>
      <c r="Y74" s="11"/>
      <c r="Z74" s="7"/>
      <c r="AA74" s="81"/>
      <c r="AB74" s="135"/>
      <c r="AC74" s="136"/>
      <c r="AD74" s="136"/>
    </row>
    <row r="75" spans="1:30" ht="12.75">
      <c r="A75" s="4" t="s">
        <v>1</v>
      </c>
      <c r="B75" s="8">
        <v>161.9</v>
      </c>
      <c r="C75" s="12"/>
      <c r="D75" s="8">
        <v>111.32</v>
      </c>
      <c r="E75" s="12"/>
      <c r="F75" s="8">
        <v>46.35</v>
      </c>
      <c r="G75" s="12"/>
      <c r="H75" s="8">
        <v>83.18</v>
      </c>
      <c r="I75" s="12"/>
      <c r="J75" s="8">
        <v>249.13</v>
      </c>
      <c r="K75" s="12"/>
      <c r="L75" s="8">
        <v>188.04</v>
      </c>
      <c r="M75" s="12"/>
      <c r="N75" s="8">
        <v>25</v>
      </c>
      <c r="O75" s="12"/>
      <c r="P75" s="8">
        <v>105.75</v>
      </c>
      <c r="Q75" s="12"/>
      <c r="R75" s="8">
        <v>57.25</v>
      </c>
      <c r="S75" s="12"/>
      <c r="T75" s="8">
        <v>128</v>
      </c>
      <c r="U75" s="12"/>
      <c r="V75" s="8">
        <v>159.37</v>
      </c>
      <c r="W75" s="12"/>
      <c r="X75" s="8">
        <v>131.07</v>
      </c>
      <c r="Y75" s="12"/>
      <c r="Z75" s="8">
        <f aca="true" t="shared" si="6" ref="Z75:Z83">SUM(B75:Y75)</f>
        <v>1446.36</v>
      </c>
      <c r="AA75" s="131"/>
      <c r="AB75" s="140"/>
      <c r="AC75" s="144"/>
      <c r="AD75" s="144"/>
    </row>
    <row r="76" spans="1:30" ht="12.75">
      <c r="A76" s="4" t="s">
        <v>2</v>
      </c>
      <c r="B76" s="17">
        <v>99.38</v>
      </c>
      <c r="C76" s="16"/>
      <c r="D76" s="17">
        <v>90.58</v>
      </c>
      <c r="E76" s="16"/>
      <c r="F76" s="17">
        <v>103.61</v>
      </c>
      <c r="G76" s="16"/>
      <c r="H76" s="17">
        <v>156</v>
      </c>
      <c r="I76" s="16"/>
      <c r="J76" s="17">
        <v>149.48</v>
      </c>
      <c r="K76" s="16"/>
      <c r="L76" s="17">
        <v>106.02</v>
      </c>
      <c r="M76" s="16"/>
      <c r="N76" s="17">
        <v>119.9</v>
      </c>
      <c r="O76" s="16"/>
      <c r="P76" s="17">
        <v>91.15</v>
      </c>
      <c r="Q76" s="16"/>
      <c r="R76" s="17">
        <v>126.41</v>
      </c>
      <c r="S76" s="16"/>
      <c r="T76" s="17">
        <v>116</v>
      </c>
      <c r="U76" s="16"/>
      <c r="V76" s="17">
        <v>82.98</v>
      </c>
      <c r="W76" s="16"/>
      <c r="X76" s="17">
        <v>120.26</v>
      </c>
      <c r="Y76" s="16"/>
      <c r="Z76" s="8">
        <f t="shared" si="6"/>
        <v>1361.77</v>
      </c>
      <c r="AA76" s="132"/>
      <c r="AB76" s="140"/>
      <c r="AC76" s="144"/>
      <c r="AD76" s="144"/>
    </row>
    <row r="77" spans="1:30" ht="12.75">
      <c r="A77" s="4" t="s">
        <v>3</v>
      </c>
      <c r="B77" s="17">
        <v>125.7</v>
      </c>
      <c r="C77" s="16"/>
      <c r="D77" s="17">
        <v>70.33</v>
      </c>
      <c r="E77" s="16"/>
      <c r="F77" s="17">
        <v>110.65</v>
      </c>
      <c r="G77" s="16"/>
      <c r="H77" s="17">
        <v>85.3</v>
      </c>
      <c r="I77" s="16"/>
      <c r="J77" s="17">
        <v>135.85</v>
      </c>
      <c r="K77" s="16"/>
      <c r="L77" s="17">
        <v>103.33</v>
      </c>
      <c r="M77" s="16"/>
      <c r="N77" s="17">
        <v>172.8</v>
      </c>
      <c r="O77" s="16"/>
      <c r="P77" s="17">
        <v>164.8</v>
      </c>
      <c r="Q77" s="16"/>
      <c r="R77" s="17">
        <v>91.95</v>
      </c>
      <c r="S77" s="16"/>
      <c r="T77" s="17">
        <v>158</v>
      </c>
      <c r="U77" s="16"/>
      <c r="V77" s="17">
        <v>142.06</v>
      </c>
      <c r="W77" s="16"/>
      <c r="X77" s="17">
        <v>121.51</v>
      </c>
      <c r="Y77" s="16"/>
      <c r="Z77" s="8">
        <f t="shared" si="6"/>
        <v>1482.28</v>
      </c>
      <c r="AA77" s="132"/>
      <c r="AB77" s="140"/>
      <c r="AC77" s="144"/>
      <c r="AD77" s="144"/>
    </row>
    <row r="78" spans="1:30" ht="12.75">
      <c r="A78" s="4" t="s">
        <v>4</v>
      </c>
      <c r="B78" s="17">
        <v>130.15</v>
      </c>
      <c r="C78" s="16"/>
      <c r="D78" s="17">
        <v>115.65</v>
      </c>
      <c r="E78" s="16"/>
      <c r="F78" s="17">
        <v>116.75</v>
      </c>
      <c r="G78" s="16"/>
      <c r="H78" s="17">
        <v>144.48</v>
      </c>
      <c r="I78" s="16"/>
      <c r="J78" s="17">
        <v>95.06</v>
      </c>
      <c r="K78" s="16"/>
      <c r="L78" s="17">
        <v>160.68</v>
      </c>
      <c r="M78" s="16"/>
      <c r="N78" s="17">
        <v>119.99</v>
      </c>
      <c r="O78" s="16"/>
      <c r="P78" s="17">
        <v>36.02</v>
      </c>
      <c r="Q78" s="16"/>
      <c r="R78" s="17">
        <v>86.25</v>
      </c>
      <c r="S78" s="16"/>
      <c r="T78" s="17">
        <v>136.71</v>
      </c>
      <c r="U78" s="16"/>
      <c r="V78" s="17">
        <v>176.97</v>
      </c>
      <c r="W78" s="16"/>
      <c r="X78" s="17">
        <v>137.16</v>
      </c>
      <c r="Y78" s="16"/>
      <c r="Z78" s="8">
        <f t="shared" si="6"/>
        <v>1455.8700000000001</v>
      </c>
      <c r="AA78" s="132"/>
      <c r="AB78" s="140"/>
      <c r="AC78" s="144"/>
      <c r="AD78" s="144"/>
    </row>
    <row r="79" spans="1:30" ht="12.75">
      <c r="A79" s="4" t="s">
        <v>5</v>
      </c>
      <c r="B79" s="17">
        <v>108.5</v>
      </c>
      <c r="C79" s="16"/>
      <c r="D79" s="17">
        <v>0</v>
      </c>
      <c r="E79" s="16"/>
      <c r="F79" s="17">
        <v>0</v>
      </c>
      <c r="G79" s="16"/>
      <c r="H79" s="17">
        <v>0</v>
      </c>
      <c r="I79" s="16"/>
      <c r="J79" s="17">
        <v>97.76</v>
      </c>
      <c r="K79" s="16"/>
      <c r="L79" s="17">
        <v>0</v>
      </c>
      <c r="M79" s="16"/>
      <c r="N79" s="17">
        <v>0</v>
      </c>
      <c r="O79" s="16"/>
      <c r="P79" s="17">
        <v>106.65</v>
      </c>
      <c r="Q79" s="16"/>
      <c r="R79" s="17">
        <v>0</v>
      </c>
      <c r="S79" s="16"/>
      <c r="T79" s="17">
        <v>110.94</v>
      </c>
      <c r="U79" s="16"/>
      <c r="V79" s="17">
        <v>0</v>
      </c>
      <c r="W79" s="16"/>
      <c r="X79" s="17">
        <v>0</v>
      </c>
      <c r="Y79" s="16"/>
      <c r="Z79" s="8">
        <f t="shared" si="6"/>
        <v>423.84999999999997</v>
      </c>
      <c r="AA79" s="132"/>
      <c r="AB79" s="140"/>
      <c r="AC79" s="144"/>
      <c r="AD79" s="144"/>
    </row>
    <row r="80" spans="1:30" ht="12.75">
      <c r="A80" s="4" t="s">
        <v>36</v>
      </c>
      <c r="B80" s="17">
        <f>SUM(B75:B79)</f>
        <v>625.63</v>
      </c>
      <c r="C80" s="17"/>
      <c r="D80" s="17">
        <f>SUM(D75:D79)</f>
        <v>387.88</v>
      </c>
      <c r="E80" s="17"/>
      <c r="F80" s="17">
        <f>SUM(F75:F79)</f>
        <v>377.36</v>
      </c>
      <c r="G80" s="16"/>
      <c r="H80" s="17">
        <f>SUM(H75:H79)</f>
        <v>468.96000000000004</v>
      </c>
      <c r="I80" s="17"/>
      <c r="J80" s="17">
        <f>SUM(J75:J79)</f>
        <v>727.28</v>
      </c>
      <c r="K80" s="17"/>
      <c r="L80" s="17">
        <f>SUM(L75:L79)</f>
        <v>558.0699999999999</v>
      </c>
      <c r="M80" s="17"/>
      <c r="N80" s="17">
        <f>SUM(N75:N79)</f>
        <v>437.69000000000005</v>
      </c>
      <c r="O80" s="16"/>
      <c r="P80" s="17">
        <f>SUM(P75:P79)</f>
        <v>504.37</v>
      </c>
      <c r="Q80" s="16"/>
      <c r="R80" s="17">
        <f>SUM(R75:R79)</f>
        <v>361.86</v>
      </c>
      <c r="S80" s="16"/>
      <c r="T80" s="17">
        <f>SUM(T75:T79)</f>
        <v>649.6500000000001</v>
      </c>
      <c r="U80" s="16"/>
      <c r="V80" s="17">
        <f>SUM(V75:V79)</f>
        <v>561.38</v>
      </c>
      <c r="W80" s="16"/>
      <c r="X80" s="17">
        <f>SUM(X75:X79)</f>
        <v>510</v>
      </c>
      <c r="Y80" s="16"/>
      <c r="Z80" s="8">
        <f t="shared" si="6"/>
        <v>6170.13</v>
      </c>
      <c r="AA80" s="132"/>
      <c r="AB80" s="140"/>
      <c r="AC80" s="144"/>
      <c r="AD80" s="144"/>
    </row>
    <row r="81" spans="1:30" ht="12.75">
      <c r="A81" s="4" t="s">
        <v>6</v>
      </c>
      <c r="B81" s="17">
        <v>10.25</v>
      </c>
      <c r="C81" s="16"/>
      <c r="D81" s="17">
        <v>5.4</v>
      </c>
      <c r="E81" s="16"/>
      <c r="F81" s="17">
        <v>59.2</v>
      </c>
      <c r="G81" s="16"/>
      <c r="H81" s="17">
        <v>56.75</v>
      </c>
      <c r="I81" s="16"/>
      <c r="J81" s="17">
        <v>20.26</v>
      </c>
      <c r="K81" s="16"/>
      <c r="L81" s="17">
        <v>45.52</v>
      </c>
      <c r="M81" s="16"/>
      <c r="N81" s="17">
        <v>10.26</v>
      </c>
      <c r="O81" s="16"/>
      <c r="P81" s="17">
        <v>19.5</v>
      </c>
      <c r="Q81" s="16"/>
      <c r="R81" s="17">
        <v>20</v>
      </c>
      <c r="S81" s="16"/>
      <c r="T81" s="17">
        <v>20</v>
      </c>
      <c r="U81" s="16"/>
      <c r="V81" s="17">
        <v>0</v>
      </c>
      <c r="W81" s="16"/>
      <c r="X81" s="17">
        <v>0</v>
      </c>
      <c r="Y81" s="16"/>
      <c r="Z81" s="8">
        <f t="shared" si="6"/>
        <v>267.14</v>
      </c>
      <c r="AA81" s="132"/>
      <c r="AB81" s="140"/>
      <c r="AC81" s="144"/>
      <c r="AD81" s="144"/>
    </row>
    <row r="82" spans="1:30" ht="12.75">
      <c r="A82" s="4" t="s">
        <v>29</v>
      </c>
      <c r="B82" s="17">
        <v>0</v>
      </c>
      <c r="C82" s="16"/>
      <c r="D82" s="17">
        <v>0</v>
      </c>
      <c r="E82" s="16"/>
      <c r="F82" s="17">
        <v>0</v>
      </c>
      <c r="G82" s="16"/>
      <c r="H82" s="17">
        <v>0</v>
      </c>
      <c r="I82" s="16"/>
      <c r="J82" s="17">
        <v>68.48</v>
      </c>
      <c r="K82" s="16"/>
      <c r="L82" s="17">
        <v>0</v>
      </c>
      <c r="M82" s="16"/>
      <c r="N82" s="17">
        <v>0</v>
      </c>
      <c r="O82" s="16"/>
      <c r="P82" s="17">
        <v>71</v>
      </c>
      <c r="Q82" s="16"/>
      <c r="R82" s="17">
        <v>0</v>
      </c>
      <c r="S82" s="16"/>
      <c r="T82" s="17">
        <v>0</v>
      </c>
      <c r="U82" s="16"/>
      <c r="V82" s="17">
        <v>0</v>
      </c>
      <c r="W82" s="16"/>
      <c r="X82" s="17">
        <v>0</v>
      </c>
      <c r="Y82" s="16"/>
      <c r="Z82" s="8">
        <f t="shared" si="6"/>
        <v>139.48000000000002</v>
      </c>
      <c r="AA82" s="132"/>
      <c r="AB82" s="140"/>
      <c r="AC82" s="144"/>
      <c r="AD82" s="144"/>
    </row>
    <row r="83" spans="1:30" s="1" customFormat="1" ht="12.75">
      <c r="A83" s="3" t="s">
        <v>21</v>
      </c>
      <c r="B83" s="15">
        <f>SUM(B80:B82)</f>
        <v>635.88</v>
      </c>
      <c r="C83" s="15"/>
      <c r="D83" s="15">
        <f>SUM(D80:D82)</f>
        <v>393.28</v>
      </c>
      <c r="E83" s="15"/>
      <c r="F83" s="15">
        <f>SUM(F80:F82)</f>
        <v>436.56</v>
      </c>
      <c r="G83" s="14"/>
      <c r="H83" s="15">
        <f>SUM(H80:H82)</f>
        <v>525.71</v>
      </c>
      <c r="I83" s="15"/>
      <c r="J83" s="15">
        <f>SUM(J80:J82)</f>
        <v>816.02</v>
      </c>
      <c r="K83" s="15"/>
      <c r="L83" s="15">
        <f>SUM(L80:L82)</f>
        <v>603.5899999999999</v>
      </c>
      <c r="M83" s="15"/>
      <c r="N83" s="15">
        <f>SUM(N80:N82)</f>
        <v>447.95000000000005</v>
      </c>
      <c r="O83" s="14"/>
      <c r="P83" s="15">
        <f>SUM(P80:P82)</f>
        <v>594.87</v>
      </c>
      <c r="Q83" s="14"/>
      <c r="R83" s="15">
        <f>SUM(R80:R82)</f>
        <v>381.86</v>
      </c>
      <c r="S83" s="15"/>
      <c r="T83" s="15">
        <f>SUM(T80:T82)</f>
        <v>669.6500000000001</v>
      </c>
      <c r="U83" s="14"/>
      <c r="V83" s="15">
        <f>SUM(V80:V82)</f>
        <v>561.38</v>
      </c>
      <c r="W83" s="14"/>
      <c r="X83" s="15">
        <f>SUM(X80:X82)</f>
        <v>510</v>
      </c>
      <c r="Y83" s="14"/>
      <c r="Z83" s="7">
        <f t="shared" si="6"/>
        <v>6576.749999999999</v>
      </c>
      <c r="AA83" s="133"/>
      <c r="AB83" s="141"/>
      <c r="AC83" s="136"/>
      <c r="AD83" s="136"/>
    </row>
    <row r="84" spans="2:30" ht="12.75">
      <c r="B84" s="19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19"/>
      <c r="Y84" s="18"/>
      <c r="Z84" s="19"/>
      <c r="AA84" s="18"/>
      <c r="AB84" s="143"/>
      <c r="AC84" s="144"/>
      <c r="AD84" s="144"/>
    </row>
    <row r="85" spans="1:30" s="1" customFormat="1" ht="12.75">
      <c r="A85" s="3" t="s">
        <v>22</v>
      </c>
      <c r="B85" s="15"/>
      <c r="C85" s="14"/>
      <c r="D85" s="15"/>
      <c r="E85" s="14"/>
      <c r="F85" s="15"/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33"/>
      <c r="AB85" s="135"/>
      <c r="AC85" s="136"/>
      <c r="AD85" s="136"/>
    </row>
    <row r="86" spans="1:30" ht="12.75">
      <c r="A86" s="4" t="s">
        <v>23</v>
      </c>
      <c r="B86" s="17">
        <v>100.34</v>
      </c>
      <c r="C86" s="16">
        <f>B86/B83</f>
        <v>0.15779706862930112</v>
      </c>
      <c r="D86" s="17">
        <v>35.68</v>
      </c>
      <c r="E86" s="16">
        <f>D86/D83</f>
        <v>0.09072416598860863</v>
      </c>
      <c r="F86" s="17">
        <v>59.55</v>
      </c>
      <c r="G86" s="16">
        <f>F86/F83</f>
        <v>0.13640736668499176</v>
      </c>
      <c r="H86" s="17">
        <v>14</v>
      </c>
      <c r="I86" s="16">
        <f>H86/H83</f>
        <v>0.02663065188031424</v>
      </c>
      <c r="J86" s="17">
        <v>26.62</v>
      </c>
      <c r="K86" s="16">
        <f>J86/J83</f>
        <v>0.03262174946692483</v>
      </c>
      <c r="L86" s="17">
        <v>26.48</v>
      </c>
      <c r="M86" s="16">
        <f>L86/L83</f>
        <v>0.04387083947712852</v>
      </c>
      <c r="N86" s="17">
        <v>22.09</v>
      </c>
      <c r="O86" s="16">
        <f>N86/N83</f>
        <v>0.049313539457528734</v>
      </c>
      <c r="P86" s="17">
        <v>68</v>
      </c>
      <c r="Q86" s="16">
        <f>P86/P83</f>
        <v>0.11431068973052935</v>
      </c>
      <c r="R86" s="17">
        <v>2.5</v>
      </c>
      <c r="S86" s="16">
        <f>R86/R83</f>
        <v>0.0065469020059707745</v>
      </c>
      <c r="T86" s="17">
        <v>5</v>
      </c>
      <c r="U86" s="16">
        <f>T86/T83</f>
        <v>0.007466587023071753</v>
      </c>
      <c r="V86" s="17">
        <v>11.98</v>
      </c>
      <c r="W86" s="16">
        <f>V86/V83</f>
        <v>0.02134026862374862</v>
      </c>
      <c r="X86" s="17">
        <v>19.76</v>
      </c>
      <c r="Y86" s="16">
        <f>X86/X83</f>
        <v>0.03874509803921569</v>
      </c>
      <c r="Z86" s="17">
        <f aca="true" t="shared" si="7" ref="Z86:Z93">B86+D86+F86+H86+J86+L86+M86+P86+R86+T86+V86+X86</f>
        <v>369.95387083947713</v>
      </c>
      <c r="AA86" s="132">
        <f>Z86/Z83</f>
        <v>0.056251776460938485</v>
      </c>
      <c r="AB86" s="140"/>
      <c r="AC86" s="144"/>
      <c r="AD86" s="144"/>
    </row>
    <row r="87" spans="1:30" ht="12.75">
      <c r="A87" s="4" t="s">
        <v>24</v>
      </c>
      <c r="B87" s="17">
        <v>50</v>
      </c>
      <c r="C87" s="16">
        <f>B87/B83</f>
        <v>0.0786311882745172</v>
      </c>
      <c r="D87" s="17">
        <v>40</v>
      </c>
      <c r="E87" s="16">
        <f>D87/D83</f>
        <v>0.10170870626525631</v>
      </c>
      <c r="F87" s="17">
        <v>20</v>
      </c>
      <c r="G87" s="16">
        <f>F87/F83</f>
        <v>0.04581271761040865</v>
      </c>
      <c r="H87" s="17">
        <v>56.11</v>
      </c>
      <c r="I87" s="16">
        <f>H87/H83</f>
        <v>0.10673184835745943</v>
      </c>
      <c r="J87" s="17">
        <v>49</v>
      </c>
      <c r="K87" s="16">
        <f>J87/J83</f>
        <v>0.06004754785421926</v>
      </c>
      <c r="L87" s="9">
        <v>22.45</v>
      </c>
      <c r="M87" s="16">
        <f>L87/L83</f>
        <v>0.03719412183767127</v>
      </c>
      <c r="N87" s="17">
        <v>0</v>
      </c>
      <c r="O87" s="16">
        <f>N87/N83</f>
        <v>0</v>
      </c>
      <c r="P87" s="17">
        <v>39.46</v>
      </c>
      <c r="Q87" s="16">
        <f>P87/P83</f>
        <v>0.06633382083480424</v>
      </c>
      <c r="R87" s="17">
        <v>19</v>
      </c>
      <c r="S87" s="16">
        <f>R87/R83</f>
        <v>0.04975645524537788</v>
      </c>
      <c r="T87" s="17">
        <v>42.47</v>
      </c>
      <c r="U87" s="16">
        <f>T87/T83</f>
        <v>0.06342119017397146</v>
      </c>
      <c r="V87" s="17">
        <v>6.5</v>
      </c>
      <c r="W87" s="16">
        <f>V87/V83</f>
        <v>0.011578609854287648</v>
      </c>
      <c r="X87" s="17">
        <v>9.96</v>
      </c>
      <c r="Y87" s="16">
        <f>X87/X83</f>
        <v>0.019529411764705885</v>
      </c>
      <c r="Z87" s="17">
        <f t="shared" si="7"/>
        <v>354.9871941218376</v>
      </c>
      <c r="AA87" s="132">
        <f>Z87/Z83</f>
        <v>0.05397608151774625</v>
      </c>
      <c r="AB87" s="140"/>
      <c r="AC87" s="144"/>
      <c r="AD87" s="144"/>
    </row>
    <row r="88" spans="1:30" ht="12.75">
      <c r="A88" s="4" t="s">
        <v>6</v>
      </c>
      <c r="B88" s="17">
        <v>31</v>
      </c>
      <c r="C88" s="16">
        <f>B88/B83</f>
        <v>0.04875133673020067</v>
      </c>
      <c r="D88" s="17">
        <v>44.35</v>
      </c>
      <c r="E88" s="16">
        <f>D88/D83</f>
        <v>0.11276952807160294</v>
      </c>
      <c r="F88" s="17">
        <v>0</v>
      </c>
      <c r="G88" s="16">
        <f>F88/F83</f>
        <v>0</v>
      </c>
      <c r="H88" s="17">
        <v>64</v>
      </c>
      <c r="I88" s="16">
        <f>H88/H83</f>
        <v>0.12174012288143653</v>
      </c>
      <c r="J88" s="17">
        <v>48.65</v>
      </c>
      <c r="K88" s="16">
        <f>J88/J83</f>
        <v>0.05961863679811769</v>
      </c>
      <c r="L88" s="17">
        <v>48.01</v>
      </c>
      <c r="M88" s="16">
        <f>L88/L83</f>
        <v>0.07954074785864577</v>
      </c>
      <c r="N88" s="17">
        <v>114.79</v>
      </c>
      <c r="O88" s="16">
        <f>N88/N83</f>
        <v>0.2562562786025226</v>
      </c>
      <c r="P88" s="17">
        <v>73.52</v>
      </c>
      <c r="Q88" s="16">
        <f>P88/P83</f>
        <v>0.12359002807336056</v>
      </c>
      <c r="R88" s="17">
        <v>0</v>
      </c>
      <c r="S88" s="16">
        <f>R88/R83</f>
        <v>0</v>
      </c>
      <c r="T88" s="17">
        <v>41</v>
      </c>
      <c r="U88" s="16">
        <f>T88/T83</f>
        <v>0.061226013589188374</v>
      </c>
      <c r="V88" s="17">
        <v>0</v>
      </c>
      <c r="W88" s="16">
        <f>V88/V83</f>
        <v>0</v>
      </c>
      <c r="X88" s="17">
        <v>13.18</v>
      </c>
      <c r="Y88" s="16">
        <f>X88/X83</f>
        <v>0.02584313725490196</v>
      </c>
      <c r="Z88" s="17">
        <f t="shared" si="7"/>
        <v>363.78954074785867</v>
      </c>
      <c r="AA88" s="132">
        <f>Z88/Z83</f>
        <v>0.05531448523174193</v>
      </c>
      <c r="AB88" s="140"/>
      <c r="AC88" s="144"/>
      <c r="AD88" s="144"/>
    </row>
    <row r="89" spans="1:30" ht="12.75">
      <c r="A89" s="4" t="s">
        <v>25</v>
      </c>
      <c r="B89" s="17">
        <v>0</v>
      </c>
      <c r="C89" s="16">
        <f>B89/B83</f>
        <v>0</v>
      </c>
      <c r="D89" s="17">
        <v>0</v>
      </c>
      <c r="E89" s="16">
        <f>D89/D83</f>
        <v>0</v>
      </c>
      <c r="F89" s="17">
        <v>67.03</v>
      </c>
      <c r="G89" s="16">
        <f>F89/F83</f>
        <v>0.1535413230712846</v>
      </c>
      <c r="H89" s="17">
        <v>7</v>
      </c>
      <c r="I89" s="16">
        <f>H89/H83</f>
        <v>0.01331532594015712</v>
      </c>
      <c r="J89" s="17">
        <v>33</v>
      </c>
      <c r="K89" s="16">
        <f>J89/J83</f>
        <v>0.040440185289576235</v>
      </c>
      <c r="L89" s="17">
        <v>0</v>
      </c>
      <c r="M89" s="16">
        <f>L89/L83</f>
        <v>0</v>
      </c>
      <c r="N89" s="17">
        <v>0</v>
      </c>
      <c r="O89" s="16">
        <f>N89/N83</f>
        <v>0</v>
      </c>
      <c r="P89" s="17">
        <v>48.3</v>
      </c>
      <c r="Q89" s="16">
        <f>P89/P83</f>
        <v>0.08119421049977306</v>
      </c>
      <c r="R89" s="17">
        <v>0</v>
      </c>
      <c r="S89" s="16">
        <f>R89/R83</f>
        <v>0</v>
      </c>
      <c r="T89" s="17">
        <v>19.44</v>
      </c>
      <c r="U89" s="16">
        <f>T89/T83</f>
        <v>0.029030090345702978</v>
      </c>
      <c r="V89" s="17">
        <v>0</v>
      </c>
      <c r="W89" s="16">
        <f>V89/V83</f>
        <v>0</v>
      </c>
      <c r="X89" s="17">
        <v>21.6</v>
      </c>
      <c r="Y89" s="16">
        <f>X89/X83</f>
        <v>0.04235294117647059</v>
      </c>
      <c r="Z89" s="17">
        <f t="shared" si="7"/>
        <v>196.36999999999998</v>
      </c>
      <c r="AA89" s="132">
        <f>Z89/Z83</f>
        <v>0.02985821264302277</v>
      </c>
      <c r="AB89" s="140"/>
      <c r="AC89" s="144"/>
      <c r="AD89" s="144"/>
    </row>
    <row r="90" spans="1:30" ht="12.75">
      <c r="A90" s="4" t="s">
        <v>26</v>
      </c>
      <c r="B90" s="17">
        <v>0</v>
      </c>
      <c r="C90" s="16">
        <f>B90/B87</f>
        <v>0</v>
      </c>
      <c r="D90" s="17">
        <v>14</v>
      </c>
      <c r="E90" s="16">
        <f>D90/D87</f>
        <v>0.35</v>
      </c>
      <c r="F90" s="17">
        <v>20</v>
      </c>
      <c r="G90" s="16">
        <f>F90/F83</f>
        <v>0.04581271761040865</v>
      </c>
      <c r="H90" s="17">
        <v>0</v>
      </c>
      <c r="I90" s="16">
        <f>H90/H83</f>
        <v>0</v>
      </c>
      <c r="J90" s="17">
        <v>13</v>
      </c>
      <c r="K90" s="16">
        <f>J90/J83</f>
        <v>0.015930982083772458</v>
      </c>
      <c r="L90" s="17">
        <v>13.83</v>
      </c>
      <c r="M90" s="16">
        <f>L90/L83</f>
        <v>0.022912904455010857</v>
      </c>
      <c r="N90" s="17">
        <v>12.83</v>
      </c>
      <c r="O90" s="16">
        <f>N90/N83</f>
        <v>0.02864158946310972</v>
      </c>
      <c r="P90" s="17">
        <v>0</v>
      </c>
      <c r="Q90" s="16">
        <f>P90/P83</f>
        <v>0</v>
      </c>
      <c r="R90" s="17">
        <v>12.44</v>
      </c>
      <c r="S90" s="16">
        <f>R90/R83</f>
        <v>0.032577384381710574</v>
      </c>
      <c r="T90" s="17">
        <v>0</v>
      </c>
      <c r="U90" s="16">
        <f>T90/T83</f>
        <v>0</v>
      </c>
      <c r="V90" s="17">
        <v>2</v>
      </c>
      <c r="W90" s="16">
        <f>V90/V83</f>
        <v>0.003562649185934661</v>
      </c>
      <c r="X90" s="17">
        <v>0</v>
      </c>
      <c r="Y90" s="16">
        <f>X90/X83</f>
        <v>0</v>
      </c>
      <c r="Z90" s="17">
        <f t="shared" si="7"/>
        <v>75.29291290445501</v>
      </c>
      <c r="AA90" s="132">
        <f>Z90/Z83</f>
        <v>0.011448346509211239</v>
      </c>
      <c r="AB90" s="140"/>
      <c r="AC90" s="144"/>
      <c r="AD90" s="144"/>
    </row>
    <row r="91" spans="1:30" ht="12.75">
      <c r="A91" s="4" t="s">
        <v>27</v>
      </c>
      <c r="B91" s="17">
        <v>65</v>
      </c>
      <c r="C91" s="16">
        <f>B91/B83</f>
        <v>0.10222054475687237</v>
      </c>
      <c r="D91" s="17">
        <v>65</v>
      </c>
      <c r="E91" s="16">
        <f>D91/D83</f>
        <v>0.1652766476810415</v>
      </c>
      <c r="F91" s="17">
        <v>65</v>
      </c>
      <c r="G91" s="16">
        <f>F91/F83</f>
        <v>0.1488913322338281</v>
      </c>
      <c r="H91" s="17">
        <v>65</v>
      </c>
      <c r="I91" s="16">
        <f>H91/H83</f>
        <v>0.12364231230145897</v>
      </c>
      <c r="J91" s="17">
        <v>130</v>
      </c>
      <c r="K91" s="16">
        <f>J91/J83</f>
        <v>0.15930982083772458</v>
      </c>
      <c r="L91" s="17">
        <v>65</v>
      </c>
      <c r="M91" s="16">
        <f>L91/L83</f>
        <v>0.10768899418479433</v>
      </c>
      <c r="N91" s="17">
        <v>65</v>
      </c>
      <c r="O91" s="16">
        <f>N91/N83</f>
        <v>0.1451054805223797</v>
      </c>
      <c r="P91" s="17">
        <v>0</v>
      </c>
      <c r="Q91" s="16">
        <f>P91/P83</f>
        <v>0</v>
      </c>
      <c r="R91" s="17">
        <v>65</v>
      </c>
      <c r="S91" s="16">
        <f>R91/R83</f>
        <v>0.17021945215524015</v>
      </c>
      <c r="T91" s="17">
        <v>0</v>
      </c>
      <c r="U91" s="16">
        <f>T91/T83</f>
        <v>0</v>
      </c>
      <c r="V91" s="17">
        <v>0</v>
      </c>
      <c r="W91" s="16">
        <f>V91/V83</f>
        <v>0</v>
      </c>
      <c r="X91" s="17">
        <v>0</v>
      </c>
      <c r="Y91" s="16">
        <f>X91/X83</f>
        <v>0</v>
      </c>
      <c r="Z91" s="17">
        <f t="shared" si="7"/>
        <v>520.1076889941849</v>
      </c>
      <c r="AA91" s="132">
        <f>Z91/Z83</f>
        <v>0.07908278237642984</v>
      </c>
      <c r="AB91" s="140"/>
      <c r="AC91" s="144"/>
      <c r="AD91" s="144"/>
    </row>
    <row r="92" spans="1:30" ht="12.75">
      <c r="A92" s="4" t="s">
        <v>28</v>
      </c>
      <c r="B92" s="17">
        <v>0</v>
      </c>
      <c r="C92" s="16">
        <f>B92/B83</f>
        <v>0</v>
      </c>
      <c r="D92" s="17">
        <v>0</v>
      </c>
      <c r="E92" s="16">
        <f>D92/D83</f>
        <v>0</v>
      </c>
      <c r="F92" s="17">
        <v>15.5</v>
      </c>
      <c r="G92" s="16">
        <f>F92/F83</f>
        <v>0.035504856148066706</v>
      </c>
      <c r="H92" s="17">
        <v>0</v>
      </c>
      <c r="I92" s="16">
        <f>H92/H83</f>
        <v>0</v>
      </c>
      <c r="J92" s="17">
        <v>25</v>
      </c>
      <c r="K92" s="16">
        <f>J92/J83</f>
        <v>0.030636504007254727</v>
      </c>
      <c r="L92" s="17">
        <v>0</v>
      </c>
      <c r="M92" s="16">
        <f>L92/L83</f>
        <v>0</v>
      </c>
      <c r="N92" s="17">
        <v>25</v>
      </c>
      <c r="O92" s="16">
        <f>N92/N83</f>
        <v>0.05580980020091528</v>
      </c>
      <c r="P92" s="17">
        <v>0</v>
      </c>
      <c r="Q92" s="16">
        <f>P92/P83</f>
        <v>0</v>
      </c>
      <c r="R92" s="17">
        <v>0</v>
      </c>
      <c r="S92" s="16">
        <f>R92/R83</f>
        <v>0</v>
      </c>
      <c r="T92" s="17">
        <v>0</v>
      </c>
      <c r="U92" s="16">
        <f>T92/T83</f>
        <v>0</v>
      </c>
      <c r="V92" s="17">
        <v>0</v>
      </c>
      <c r="W92" s="16">
        <f>V92/V83</f>
        <v>0</v>
      </c>
      <c r="X92" s="17">
        <v>15</v>
      </c>
      <c r="Y92" s="16">
        <f>X92/X83</f>
        <v>0.029411764705882353</v>
      </c>
      <c r="Z92" s="17">
        <f t="shared" si="7"/>
        <v>55.5</v>
      </c>
      <c r="AA92" s="132">
        <f>Z92/Z83</f>
        <v>0.008438818565400845</v>
      </c>
      <c r="AB92" s="140"/>
      <c r="AC92" s="144"/>
      <c r="AD92" s="144"/>
    </row>
    <row r="93" spans="1:30" ht="12.75">
      <c r="A93" s="4" t="s">
        <v>29</v>
      </c>
      <c r="B93" s="17">
        <v>0</v>
      </c>
      <c r="C93" s="16">
        <f>B93/B83</f>
        <v>0</v>
      </c>
      <c r="D93" s="17">
        <v>0</v>
      </c>
      <c r="E93" s="16">
        <f>D93/D83</f>
        <v>0</v>
      </c>
      <c r="F93" s="17">
        <v>0</v>
      </c>
      <c r="G93" s="16">
        <f>F93/F83</f>
        <v>0</v>
      </c>
      <c r="H93" s="17">
        <v>103.93</v>
      </c>
      <c r="I93" s="16">
        <f>H93/H83</f>
        <v>0.1976945464229328</v>
      </c>
      <c r="J93" s="17">
        <v>14</v>
      </c>
      <c r="K93" s="16">
        <f>J93/J83</f>
        <v>0.017156442244062646</v>
      </c>
      <c r="L93" s="17">
        <v>30</v>
      </c>
      <c r="M93" s="16">
        <f>L93/L83</f>
        <v>0.049702612700674303</v>
      </c>
      <c r="N93" s="17">
        <v>2.91</v>
      </c>
      <c r="O93" s="16">
        <f>N93/N83</f>
        <v>0.006496260743386538</v>
      </c>
      <c r="P93" s="17">
        <v>29</v>
      </c>
      <c r="Q93" s="16">
        <f>P93/P83</f>
        <v>0.04875014709096105</v>
      </c>
      <c r="R93" s="17">
        <v>0</v>
      </c>
      <c r="S93" s="16">
        <f>R93/R83</f>
        <v>0</v>
      </c>
      <c r="T93" s="17">
        <v>111</v>
      </c>
      <c r="U93" s="16">
        <f>T93/T83</f>
        <v>0.1657582319121929</v>
      </c>
      <c r="V93" s="17">
        <v>111.04</v>
      </c>
      <c r="W93" s="16">
        <f>V93/V83</f>
        <v>0.1977982828030924</v>
      </c>
      <c r="X93" s="17">
        <v>0</v>
      </c>
      <c r="Y93" s="16">
        <f>X93/X83</f>
        <v>0</v>
      </c>
      <c r="Z93" s="17">
        <f t="shared" si="7"/>
        <v>399.0197026127007</v>
      </c>
      <c r="AA93" s="132">
        <f>Z93/Z83</f>
        <v>0.06067125899763573</v>
      </c>
      <c r="AB93" s="140"/>
      <c r="AC93" s="144"/>
      <c r="AD93" s="144"/>
    </row>
    <row r="94" spans="1:30" ht="12.75">
      <c r="A94" s="4" t="s">
        <v>40</v>
      </c>
      <c r="B94" s="17">
        <v>50</v>
      </c>
      <c r="C94" s="16">
        <f>B94/B83</f>
        <v>0.0786311882745172</v>
      </c>
      <c r="D94" s="17">
        <v>50</v>
      </c>
      <c r="E94" s="16">
        <f>D94/D83</f>
        <v>0.1271358828315704</v>
      </c>
      <c r="F94" s="17">
        <v>0</v>
      </c>
      <c r="G94" s="16">
        <v>0</v>
      </c>
      <c r="H94" s="17">
        <v>0</v>
      </c>
      <c r="I94" s="16">
        <v>0</v>
      </c>
      <c r="J94" s="17">
        <v>0</v>
      </c>
      <c r="K94" s="16">
        <v>0</v>
      </c>
      <c r="L94" s="17">
        <v>0</v>
      </c>
      <c r="M94" s="16">
        <v>0</v>
      </c>
      <c r="N94" s="17">
        <v>0</v>
      </c>
      <c r="O94" s="16">
        <v>0</v>
      </c>
      <c r="P94" s="17">
        <v>0</v>
      </c>
      <c r="Q94" s="16">
        <v>0</v>
      </c>
      <c r="R94" s="17">
        <v>0</v>
      </c>
      <c r="S94" s="16">
        <v>0</v>
      </c>
      <c r="T94" s="17">
        <v>0</v>
      </c>
      <c r="U94" s="16">
        <v>0</v>
      </c>
      <c r="V94" s="17">
        <v>0</v>
      </c>
      <c r="W94" s="16">
        <v>0</v>
      </c>
      <c r="X94" s="17">
        <v>0</v>
      </c>
      <c r="Y94" s="16">
        <v>0</v>
      </c>
      <c r="Z94" s="17">
        <v>100</v>
      </c>
      <c r="AA94" s="132">
        <f>Z94/Z83</f>
        <v>0.015205078496217739</v>
      </c>
      <c r="AB94" s="140"/>
      <c r="AC94" s="144"/>
      <c r="AD94" s="144"/>
    </row>
    <row r="95" spans="1:30" s="1" customFormat="1" ht="12.75">
      <c r="A95" s="3" t="s">
        <v>30</v>
      </c>
      <c r="B95" s="15">
        <f>SUM(B86:B94)</f>
        <v>296.34000000000003</v>
      </c>
      <c r="C95" s="14">
        <f>B95/B83</f>
        <v>0.46603132666540864</v>
      </c>
      <c r="D95" s="15">
        <f>SUM(D86:D94)</f>
        <v>249.03</v>
      </c>
      <c r="E95" s="14">
        <f>D95/D83</f>
        <v>0.6332129780309195</v>
      </c>
      <c r="F95" s="15">
        <f>SUM(F86:F94)</f>
        <v>247.07999999999998</v>
      </c>
      <c r="G95" s="14">
        <f>F95/F83</f>
        <v>0.5659703133589884</v>
      </c>
      <c r="H95" s="15">
        <f>SUM(H86:H94)</f>
        <v>310.04</v>
      </c>
      <c r="I95" s="14">
        <f>H95/H83</f>
        <v>0.5897548077837591</v>
      </c>
      <c r="J95" s="15">
        <f>SUM(J86:J94)</f>
        <v>339.27</v>
      </c>
      <c r="K95" s="14">
        <f>J95/J83</f>
        <v>0.41576186858165237</v>
      </c>
      <c r="L95" s="15">
        <f>SUM(L86:L94)</f>
        <v>205.76999999999998</v>
      </c>
      <c r="M95" s="14">
        <f>L95/L83</f>
        <v>0.34091022051392506</v>
      </c>
      <c r="N95" s="15">
        <f>SUM(N86:N94)</f>
        <v>242.62</v>
      </c>
      <c r="O95" s="14">
        <f>N95/N83</f>
        <v>0.5416229489898425</v>
      </c>
      <c r="P95" s="15">
        <f>SUM(P86:P94)</f>
        <v>258.28000000000003</v>
      </c>
      <c r="Q95" s="14">
        <f>P95/P83</f>
        <v>0.43417889622942835</v>
      </c>
      <c r="R95" s="15">
        <f>SUM(R86:R94)</f>
        <v>98.94</v>
      </c>
      <c r="S95" s="14">
        <f>R95/R83</f>
        <v>0.25910019378829935</v>
      </c>
      <c r="T95" s="15">
        <f>SUM(T86:T94)</f>
        <v>218.91</v>
      </c>
      <c r="U95" s="14">
        <f>T95/T83</f>
        <v>0.3269021130441275</v>
      </c>
      <c r="V95" s="15">
        <f>SUM(V86:V94)</f>
        <v>131.52</v>
      </c>
      <c r="W95" s="14">
        <f>V95/V83</f>
        <v>0.23427981046706334</v>
      </c>
      <c r="X95" s="15">
        <f>SUM(X86:X94)</f>
        <v>79.5</v>
      </c>
      <c r="Y95" s="14">
        <f>X95/X83</f>
        <v>0.15588235294117647</v>
      </c>
      <c r="Z95" s="15">
        <f>B95+D95+F95+H95+J95+L95+M95+P95+R95+T95+V95+X95</f>
        <v>2435.020910220514</v>
      </c>
      <c r="AA95" s="133">
        <f>Z95/Z83</f>
        <v>0.3702468407983448</v>
      </c>
      <c r="AB95" s="141"/>
      <c r="AC95" s="136"/>
      <c r="AD95" s="136"/>
    </row>
    <row r="96" spans="2:30" s="1" customFormat="1" ht="12.75">
      <c r="B96" s="21"/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  <c r="S96" s="20"/>
      <c r="T96" s="21"/>
      <c r="U96" s="20"/>
      <c r="V96" s="21"/>
      <c r="W96" s="20"/>
      <c r="X96" s="21"/>
      <c r="Y96" s="20"/>
      <c r="Z96" s="21"/>
      <c r="AA96" s="20"/>
      <c r="AB96" s="140"/>
      <c r="AC96" s="136"/>
      <c r="AD96" s="136"/>
    </row>
    <row r="97" spans="1:30" s="1" customFormat="1" ht="12.75">
      <c r="A97" s="3" t="s">
        <v>37</v>
      </c>
      <c r="B97" s="15">
        <f>B83-B95</f>
        <v>339.53999999999996</v>
      </c>
      <c r="C97" s="15"/>
      <c r="D97" s="15">
        <f>D83-D95</f>
        <v>144.24999999999997</v>
      </c>
      <c r="E97" s="15"/>
      <c r="F97" s="15">
        <f>F83-F95</f>
        <v>189.48000000000002</v>
      </c>
      <c r="G97" s="15"/>
      <c r="H97" s="15">
        <f>H83-H95</f>
        <v>215.67000000000002</v>
      </c>
      <c r="I97" s="15"/>
      <c r="J97" s="15">
        <f>J83-J95</f>
        <v>476.75</v>
      </c>
      <c r="K97" s="15"/>
      <c r="L97" s="15">
        <f>L83-L95</f>
        <v>397.81999999999994</v>
      </c>
      <c r="M97" s="15"/>
      <c r="N97" s="15">
        <f>N83-N95</f>
        <v>205.33000000000004</v>
      </c>
      <c r="O97" s="15"/>
      <c r="P97" s="15">
        <f>P83-P95</f>
        <v>336.59</v>
      </c>
      <c r="Q97" s="15"/>
      <c r="R97" s="15">
        <f>R83-R95</f>
        <v>282.92</v>
      </c>
      <c r="S97" s="15"/>
      <c r="T97" s="15">
        <f>T83-T95</f>
        <v>450.7400000000001</v>
      </c>
      <c r="U97" s="15"/>
      <c r="V97" s="15">
        <f>V83-V95</f>
        <v>429.86</v>
      </c>
      <c r="W97" s="15"/>
      <c r="X97" s="15">
        <f>X83-X95</f>
        <v>430.5</v>
      </c>
      <c r="Y97" s="15"/>
      <c r="Z97" s="15">
        <f>Z83-Z95</f>
        <v>4141.729089779485</v>
      </c>
      <c r="AA97" s="133"/>
      <c r="AB97" s="141"/>
      <c r="AC97" s="136"/>
      <c r="AD97" s="136"/>
    </row>
    <row r="98" spans="2:30" ht="12.75">
      <c r="B98" s="19"/>
      <c r="C98" s="18"/>
      <c r="D98" s="19"/>
      <c r="E98" s="18"/>
      <c r="F98" s="19"/>
      <c r="G98" s="18"/>
      <c r="H98" s="19"/>
      <c r="I98" s="18"/>
      <c r="J98" s="19"/>
      <c r="K98" s="18"/>
      <c r="L98" s="19"/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  <c r="AA98" s="18"/>
      <c r="AB98" s="140"/>
      <c r="AC98" s="144"/>
      <c r="AD98" s="144"/>
    </row>
    <row r="99" spans="1:30" s="1" customFormat="1" ht="12.75">
      <c r="A99" s="3" t="s">
        <v>31</v>
      </c>
      <c r="B99" s="15"/>
      <c r="C99" s="14"/>
      <c r="D99" s="15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33"/>
      <c r="AB99" s="140"/>
      <c r="AC99" s="136"/>
      <c r="AD99" s="136"/>
    </row>
    <row r="100" spans="1:30" ht="12.75">
      <c r="A100" s="4" t="s">
        <v>39</v>
      </c>
      <c r="B100" s="17">
        <f>B97*0.4</f>
        <v>135.816</v>
      </c>
      <c r="C100" s="16">
        <f>B100/B83</f>
        <v>0.21358746933383657</v>
      </c>
      <c r="D100" s="17">
        <f>D97*0.4</f>
        <v>57.69999999999999</v>
      </c>
      <c r="E100" s="16">
        <f>D100/D83</f>
        <v>0.1467148087876322</v>
      </c>
      <c r="F100" s="17">
        <f>F97*0.4</f>
        <v>75.79200000000002</v>
      </c>
      <c r="G100" s="16">
        <f>F100/F83</f>
        <v>0.17361187465640465</v>
      </c>
      <c r="H100" s="17">
        <f>H97*0.4</f>
        <v>86.26800000000001</v>
      </c>
      <c r="I100" s="16">
        <f>H100/H83</f>
        <v>0.16409807688649639</v>
      </c>
      <c r="J100" s="17">
        <f>J97*0.4</f>
        <v>190.70000000000002</v>
      </c>
      <c r="K100" s="16">
        <f>J100/J83</f>
        <v>0.23369525256733906</v>
      </c>
      <c r="L100" s="17">
        <f>L97*0.4</f>
        <v>159.128</v>
      </c>
      <c r="M100" s="16">
        <f>L100/L83</f>
        <v>0.26363591179443</v>
      </c>
      <c r="N100" s="17">
        <f>N97*0.4</f>
        <v>82.13200000000002</v>
      </c>
      <c r="O100" s="16">
        <f>N100/N83</f>
        <v>0.18335082040406298</v>
      </c>
      <c r="P100" s="17">
        <f>P97*0.4</f>
        <v>134.636</v>
      </c>
      <c r="Q100" s="16">
        <f>P100/P83</f>
        <v>0.22632844150822867</v>
      </c>
      <c r="R100" s="17">
        <f>R97*0.4</f>
        <v>113.168</v>
      </c>
      <c r="S100" s="16">
        <f>R100/R83</f>
        <v>0.29635992248468024</v>
      </c>
      <c r="T100" s="17">
        <f>T97*0.4</f>
        <v>180.29600000000005</v>
      </c>
      <c r="U100" s="16">
        <f>T100/T83</f>
        <v>0.269239154782349</v>
      </c>
      <c r="V100" s="17">
        <f>V97*0.4</f>
        <v>171.94400000000002</v>
      </c>
      <c r="W100" s="16">
        <f>V100/V83</f>
        <v>0.3062880758131747</v>
      </c>
      <c r="X100" s="17">
        <f>X97*0.4</f>
        <v>172.20000000000002</v>
      </c>
      <c r="Y100" s="16">
        <f>X100/X83</f>
        <v>0.33764705882352947</v>
      </c>
      <c r="Z100" s="17">
        <f>Z97*0.4</f>
        <v>1656.691635911794</v>
      </c>
      <c r="AA100" s="132">
        <f>Z100/Z83</f>
        <v>0.25190126368066207</v>
      </c>
      <c r="AB100" s="140"/>
      <c r="AC100" s="144"/>
      <c r="AD100" s="144"/>
    </row>
    <row r="101" spans="1:30" s="2" customFormat="1" ht="12.75">
      <c r="A101" s="5" t="s">
        <v>32</v>
      </c>
      <c r="B101" s="23">
        <f>B97*0.6*0.5</f>
        <v>101.86199999999998</v>
      </c>
      <c r="C101" s="22">
        <f>B101/B83</f>
        <v>0.1601906020003774</v>
      </c>
      <c r="D101" s="23">
        <f>D97*0.6*0.5</f>
        <v>43.27499999999999</v>
      </c>
      <c r="E101" s="22">
        <f>D101/D83</f>
        <v>0.11003610659072416</v>
      </c>
      <c r="F101" s="23">
        <f>F97*0.6*0.5</f>
        <v>56.844</v>
      </c>
      <c r="G101" s="22">
        <f>F101/F83</f>
        <v>0.13020890599230348</v>
      </c>
      <c r="H101" s="23">
        <f>H97*0.6*0.5</f>
        <v>64.70100000000001</v>
      </c>
      <c r="I101" s="22">
        <f>H101/H83</f>
        <v>0.12307355766487227</v>
      </c>
      <c r="J101" s="23">
        <f>J97*0.6*0.5</f>
        <v>143.025</v>
      </c>
      <c r="K101" s="22">
        <f>J101/J83</f>
        <v>0.1752714394255043</v>
      </c>
      <c r="L101" s="23">
        <f>L97*0.6*0.5</f>
        <v>119.34599999999998</v>
      </c>
      <c r="M101" s="22">
        <f>L101/L83</f>
        <v>0.1977269338458225</v>
      </c>
      <c r="N101" s="23">
        <f>N97*0.6*0.5</f>
        <v>61.59900000000001</v>
      </c>
      <c r="O101" s="22">
        <f>N101/N83</f>
        <v>0.13751311530304722</v>
      </c>
      <c r="P101" s="23">
        <f>P97*0.6*0.5</f>
        <v>100.97699999999999</v>
      </c>
      <c r="Q101" s="22">
        <f>P101/P83</f>
        <v>0.1697463311311715</v>
      </c>
      <c r="R101" s="23">
        <f>R97*0.6*0.5</f>
        <v>84.876</v>
      </c>
      <c r="S101" s="22">
        <f>R101/R83</f>
        <v>0.22226994186351018</v>
      </c>
      <c r="T101" s="23">
        <f>T97*0.6*0.5</f>
        <v>135.22200000000004</v>
      </c>
      <c r="U101" s="22">
        <f>T101/T83</f>
        <v>0.20192936608676176</v>
      </c>
      <c r="V101" s="23">
        <f>V97*0.6*0.5</f>
        <v>128.958</v>
      </c>
      <c r="W101" s="22">
        <f>V101/V83</f>
        <v>0.229716056859881</v>
      </c>
      <c r="X101" s="23">
        <f>X97*0.6*0.5</f>
        <v>129.15</v>
      </c>
      <c r="Y101" s="22">
        <f>X101/X83</f>
        <v>0.25323529411764706</v>
      </c>
      <c r="Z101" s="23">
        <f>Z97*0.6*0.5</f>
        <v>1242.5187269338453</v>
      </c>
      <c r="AA101" s="134">
        <f>Z101/Z83</f>
        <v>0.1889259477604965</v>
      </c>
      <c r="AB101" s="140"/>
      <c r="AC101" s="145"/>
      <c r="AD101" s="145"/>
    </row>
    <row r="102" spans="1:30" s="2" customFormat="1" ht="12.75">
      <c r="A102" s="5" t="s">
        <v>34</v>
      </c>
      <c r="B102" s="23">
        <f>B97*0.6*0.3</f>
        <v>61.11719999999998</v>
      </c>
      <c r="C102" s="22">
        <f>B102/B83</f>
        <v>0.09611436120022643</v>
      </c>
      <c r="D102" s="23">
        <f>D97*0.6*0.3</f>
        <v>25.964999999999993</v>
      </c>
      <c r="E102" s="22">
        <f>D102/D83</f>
        <v>0.06602166395443448</v>
      </c>
      <c r="F102" s="23">
        <f>F97*0.6*0.3</f>
        <v>34.1064</v>
      </c>
      <c r="G102" s="22">
        <f>F102/F83</f>
        <v>0.07812534359538208</v>
      </c>
      <c r="H102" s="23">
        <f>H97*0.6*0.3</f>
        <v>38.820600000000006</v>
      </c>
      <c r="I102" s="22">
        <f>H102/H83</f>
        <v>0.07384413459892336</v>
      </c>
      <c r="J102" s="23">
        <f>J97*0.6*0.3</f>
        <v>85.815</v>
      </c>
      <c r="K102" s="22">
        <f>J102/J83</f>
        <v>0.10516286365530257</v>
      </c>
      <c r="L102" s="23">
        <f>L97*0.6*0.3</f>
        <v>71.60759999999998</v>
      </c>
      <c r="M102" s="22">
        <f>L102/L83</f>
        <v>0.11863616030749348</v>
      </c>
      <c r="N102" s="23">
        <f>N97*0.6*0.3</f>
        <v>36.9594</v>
      </c>
      <c r="O102" s="22">
        <f>N102/N83</f>
        <v>0.08250786918182833</v>
      </c>
      <c r="P102" s="23">
        <f>P97*0.6*0.3</f>
        <v>60.58619999999999</v>
      </c>
      <c r="Q102" s="22">
        <f>P102/P83</f>
        <v>0.10184779867870289</v>
      </c>
      <c r="R102" s="23">
        <f>R97*0.6*0.3</f>
        <v>50.9256</v>
      </c>
      <c r="S102" s="22">
        <f>R102/R83</f>
        <v>0.1333619651181061</v>
      </c>
      <c r="T102" s="23">
        <f>T97*0.6*0.3</f>
        <v>81.13320000000002</v>
      </c>
      <c r="U102" s="22">
        <f>T102/T83</f>
        <v>0.12115761965205706</v>
      </c>
      <c r="V102" s="23">
        <f>V97*0.6*0.3</f>
        <v>77.3748</v>
      </c>
      <c r="W102" s="22">
        <f>V102/V83</f>
        <v>0.1378296341159286</v>
      </c>
      <c r="X102" s="23">
        <f>X97*0.6*0.3</f>
        <v>77.49</v>
      </c>
      <c r="Y102" s="22">
        <f>X102/X83</f>
        <v>0.15194117647058822</v>
      </c>
      <c r="Z102" s="23">
        <f>Z97*0.6*0.3</f>
        <v>745.5112361603071</v>
      </c>
      <c r="AA102" s="134">
        <f>Z102/Z83</f>
        <v>0.11335556865629791</v>
      </c>
      <c r="AB102" s="140"/>
      <c r="AC102" s="145"/>
      <c r="AD102" s="145"/>
    </row>
    <row r="103" spans="1:30" s="2" customFormat="1" ht="12.75">
      <c r="A103" s="5" t="s">
        <v>33</v>
      </c>
      <c r="B103" s="23">
        <f>+B97*0.6*0.15</f>
        <v>30.55859999999999</v>
      </c>
      <c r="C103" s="22">
        <f>B103/B83</f>
        <v>0.048057180600113214</v>
      </c>
      <c r="D103" s="23">
        <f>+D97*0.6*0.15</f>
        <v>12.982499999999996</v>
      </c>
      <c r="E103" s="22">
        <f>D103/D83</f>
        <v>0.03301083197721724</v>
      </c>
      <c r="F103" s="23">
        <f>+F97*0.6*0.15</f>
        <v>17.0532</v>
      </c>
      <c r="G103" s="22">
        <f>F103/F83</f>
        <v>0.03906267179769104</v>
      </c>
      <c r="H103" s="23">
        <f>+H97*0.6*0.15</f>
        <v>19.410300000000003</v>
      </c>
      <c r="I103" s="22">
        <f>H103/H83</f>
        <v>0.03692206729946168</v>
      </c>
      <c r="J103" s="23">
        <f>+J97*0.6*0.15</f>
        <v>42.9075</v>
      </c>
      <c r="K103" s="22">
        <f>J103/J83</f>
        <v>0.052581431827651286</v>
      </c>
      <c r="L103" s="23">
        <f>+L97*0.6*0.15</f>
        <v>35.80379999999999</v>
      </c>
      <c r="M103" s="22">
        <f>L103/L83</f>
        <v>0.05931808015374674</v>
      </c>
      <c r="N103" s="23">
        <f>+N97*0.6*0.15</f>
        <v>18.4797</v>
      </c>
      <c r="O103" s="22">
        <f>N103/N83</f>
        <v>0.041253934590914164</v>
      </c>
      <c r="P103" s="23">
        <f>+P97*0.6*0.15</f>
        <v>30.293099999999995</v>
      </c>
      <c r="Q103" s="22">
        <f>P103/P83</f>
        <v>0.050923899339351444</v>
      </c>
      <c r="R103" s="23">
        <f>+R97*0.6*0.15</f>
        <v>25.4628</v>
      </c>
      <c r="S103" s="22">
        <f>R103/R83</f>
        <v>0.06668098255905305</v>
      </c>
      <c r="T103" s="23">
        <f>+T97*0.6*0.15</f>
        <v>40.56660000000001</v>
      </c>
      <c r="U103" s="22">
        <f>T103/T83</f>
        <v>0.06057880982602853</v>
      </c>
      <c r="V103" s="23">
        <f>+V97*0.6*0.15</f>
        <v>38.6874</v>
      </c>
      <c r="W103" s="22">
        <f>V103/V83</f>
        <v>0.0689148170579643</v>
      </c>
      <c r="X103" s="23">
        <f>+X97*0.6*0.15</f>
        <v>38.745</v>
      </c>
      <c r="Y103" s="22">
        <f>X103/X83</f>
        <v>0.07597058823529411</v>
      </c>
      <c r="Z103" s="23">
        <f>+Z97*0.6*0.15</f>
        <v>372.75561808015357</v>
      </c>
      <c r="AA103" s="134">
        <f>Z103/Z83</f>
        <v>0.056677784328148954</v>
      </c>
      <c r="AB103" s="140"/>
      <c r="AC103" s="145"/>
      <c r="AD103" s="145"/>
    </row>
    <row r="104" spans="1:30" s="2" customFormat="1" ht="12.75">
      <c r="A104" s="5" t="s">
        <v>41</v>
      </c>
      <c r="B104" s="23">
        <f>B97*0.6*0.05</f>
        <v>10.1862</v>
      </c>
      <c r="C104" s="22">
        <f>B104/B83</f>
        <v>0.01601906020003774</v>
      </c>
      <c r="D104" s="23">
        <f>D97*0.6*0.05</f>
        <v>4.3275</v>
      </c>
      <c r="E104" s="22">
        <f>D104/D83</f>
        <v>0.011003610659072417</v>
      </c>
      <c r="F104" s="23">
        <f>F97*0.6*0.05</f>
        <v>5.6844</v>
      </c>
      <c r="G104" s="22">
        <f>F104/F83</f>
        <v>0.013020890599230346</v>
      </c>
      <c r="H104" s="23">
        <f>H97*0.6*0.05</f>
        <v>6.470100000000001</v>
      </c>
      <c r="I104" s="22">
        <f>H104/H83</f>
        <v>0.012307355766487229</v>
      </c>
      <c r="J104" s="23">
        <f>J97*0.6*0.05</f>
        <v>14.302500000000002</v>
      </c>
      <c r="K104" s="22">
        <f>J104/J83</f>
        <v>0.017527143942550432</v>
      </c>
      <c r="L104" s="23">
        <f>L97*0.6*0.05</f>
        <v>11.934599999999998</v>
      </c>
      <c r="M104" s="22">
        <f>L104/L83</f>
        <v>0.01977269338458225</v>
      </c>
      <c r="N104" s="23">
        <f>N97*0.6*0.05</f>
        <v>6.159900000000001</v>
      </c>
      <c r="O104" s="22">
        <f>N104/N83</f>
        <v>0.013751311530304722</v>
      </c>
      <c r="P104" s="23">
        <f>P97*0.6*0.05</f>
        <v>10.0977</v>
      </c>
      <c r="Q104" s="22">
        <f>P104/P83</f>
        <v>0.01697463311311715</v>
      </c>
      <c r="R104" s="23">
        <f>R97*0.6*0.05</f>
        <v>8.4876</v>
      </c>
      <c r="S104" s="22">
        <f>R104/R83</f>
        <v>0.022226994186351018</v>
      </c>
      <c r="T104" s="23">
        <f>T97*0.6*0.05</f>
        <v>13.522200000000005</v>
      </c>
      <c r="U104" s="22">
        <f>T104/T83</f>
        <v>0.02019293660867618</v>
      </c>
      <c r="V104" s="23">
        <f>V97*0.6*0.05</f>
        <v>12.895800000000001</v>
      </c>
      <c r="W104" s="22">
        <f>V104/V83</f>
        <v>0.022971605685988102</v>
      </c>
      <c r="X104" s="23">
        <f>X97*0.6*0.05</f>
        <v>12.915000000000001</v>
      </c>
      <c r="Y104" s="22">
        <f>X104/X83</f>
        <v>0.025323529411764707</v>
      </c>
      <c r="Z104" s="23">
        <f>Z97*0.6*0.05</f>
        <v>124.25187269338454</v>
      </c>
      <c r="AA104" s="134">
        <f>Z104/Z83</f>
        <v>0.018892594776049654</v>
      </c>
      <c r="AB104" s="140"/>
      <c r="AC104" s="145"/>
      <c r="AD104" s="145"/>
    </row>
    <row r="105" spans="1:30" s="1" customFormat="1" ht="12.75">
      <c r="A105" s="3" t="s">
        <v>35</v>
      </c>
      <c r="B105" s="15">
        <f aca="true" t="shared" si="8" ref="B105:AA105">SUM(B100:B104)</f>
        <v>339.53999999999996</v>
      </c>
      <c r="C105" s="14">
        <f t="shared" si="8"/>
        <v>0.5339686733345913</v>
      </c>
      <c r="D105" s="15">
        <f t="shared" si="8"/>
        <v>144.24999999999994</v>
      </c>
      <c r="E105" s="14">
        <f t="shared" si="8"/>
        <v>0.36678702196908053</v>
      </c>
      <c r="F105" s="15">
        <f t="shared" si="8"/>
        <v>189.48000000000005</v>
      </c>
      <c r="G105" s="14">
        <f t="shared" si="8"/>
        <v>0.43402968664101155</v>
      </c>
      <c r="H105" s="15">
        <f t="shared" si="8"/>
        <v>215.67000000000004</v>
      </c>
      <c r="I105" s="14">
        <f t="shared" si="8"/>
        <v>0.4102451922162409</v>
      </c>
      <c r="J105" s="15">
        <f t="shared" si="8"/>
        <v>476.75</v>
      </c>
      <c r="K105" s="14">
        <f t="shared" si="8"/>
        <v>0.5842381314183476</v>
      </c>
      <c r="L105" s="15">
        <f t="shared" si="8"/>
        <v>397.8199999999999</v>
      </c>
      <c r="M105" s="14">
        <f t="shared" si="8"/>
        <v>0.659089779486075</v>
      </c>
      <c r="N105" s="15">
        <f t="shared" si="8"/>
        <v>205.33</v>
      </c>
      <c r="O105" s="14">
        <f t="shared" si="8"/>
        <v>0.4583770510101574</v>
      </c>
      <c r="P105" s="15">
        <f t="shared" si="8"/>
        <v>336.59</v>
      </c>
      <c r="Q105" s="14">
        <f t="shared" si="8"/>
        <v>0.5658211037705717</v>
      </c>
      <c r="R105" s="15">
        <f t="shared" si="8"/>
        <v>282.92</v>
      </c>
      <c r="S105" s="14">
        <f t="shared" si="8"/>
        <v>0.7408998062117006</v>
      </c>
      <c r="T105" s="15">
        <f t="shared" si="8"/>
        <v>450.7400000000001</v>
      </c>
      <c r="U105" s="14">
        <f t="shared" si="8"/>
        <v>0.6730978869558725</v>
      </c>
      <c r="V105" s="15">
        <f t="shared" si="8"/>
        <v>429.86</v>
      </c>
      <c r="W105" s="14">
        <f t="shared" si="8"/>
        <v>0.7657201895329367</v>
      </c>
      <c r="X105" s="15">
        <f t="shared" si="8"/>
        <v>430.50000000000006</v>
      </c>
      <c r="Y105" s="14">
        <f t="shared" si="8"/>
        <v>0.8441176470588236</v>
      </c>
      <c r="Z105" s="15">
        <f t="shared" si="8"/>
        <v>4141.729089779485</v>
      </c>
      <c r="AA105" s="133">
        <f t="shared" si="8"/>
        <v>0.6297531592016551</v>
      </c>
      <c r="AB105" s="141"/>
      <c r="AC105" s="136"/>
      <c r="AD105" s="136"/>
    </row>
  </sheetData>
  <sheetProtection/>
  <mergeCells count="39">
    <mergeCell ref="Z1:AA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  <mergeCell ref="Z36:AA36"/>
    <mergeCell ref="Z72:AA72"/>
    <mergeCell ref="R72:S72"/>
    <mergeCell ref="T72:U72"/>
    <mergeCell ref="V72:W72"/>
    <mergeCell ref="X72:Y72"/>
    <mergeCell ref="R36:S36"/>
    <mergeCell ref="T36:U36"/>
    <mergeCell ref="V36:W36"/>
    <mergeCell ref="X36:Y36"/>
    <mergeCell ref="J72:K72"/>
    <mergeCell ref="L72:M72"/>
    <mergeCell ref="N72:O72"/>
    <mergeCell ref="P72:Q72"/>
    <mergeCell ref="N36:O36"/>
    <mergeCell ref="P36:Q36"/>
    <mergeCell ref="B72:C72"/>
    <mergeCell ref="D72:E72"/>
    <mergeCell ref="F72:G72"/>
    <mergeCell ref="H72:I72"/>
    <mergeCell ref="J36:K36"/>
    <mergeCell ref="L36:M36"/>
    <mergeCell ref="B36:C36"/>
    <mergeCell ref="D36:E36"/>
    <mergeCell ref="F36:G36"/>
    <mergeCell ref="H36:I36"/>
  </mergeCells>
  <printOptions horizontalCentered="1"/>
  <pageMargins left="0.22" right="0.21" top="0.8" bottom="0.37" header="0.2" footer="0.25"/>
  <pageSetup fitToHeight="1" fitToWidth="1" horizontalDpi="1200" verticalDpi="1200" orientation="landscape" scale="57" r:id="rId1"/>
  <headerFooter alignWithMargins="0">
    <oddHeader>&amp;C&amp;"Arial,Bold"&amp;18Love and Service Group
Treasurer's Report
 2017</oddHeader>
    <oddFooter>&amp;Ras of &amp;D</oddFooter>
  </headerFooter>
  <rowBreaks count="1" manualBreakCount="1">
    <brk id="7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R14" sqref="R14"/>
    </sheetView>
  </sheetViews>
  <sheetFormatPr defaultColWidth="9.140625" defaultRowHeight="12.75"/>
  <cols>
    <col min="1" max="1" width="21.140625" style="0" bestFit="1" customWidth="1"/>
    <col min="2" max="2" width="7.57421875" style="0" bestFit="1" customWidth="1"/>
    <col min="3" max="3" width="6.28125" style="0" bestFit="1" customWidth="1"/>
    <col min="4" max="4" width="7.57421875" style="0" bestFit="1" customWidth="1"/>
    <col min="5" max="5" width="6.28125" style="0" bestFit="1" customWidth="1"/>
    <col min="6" max="6" width="0" style="0" hidden="1" customWidth="1"/>
    <col min="7" max="7" width="21.140625" style="0" bestFit="1" customWidth="1"/>
    <col min="8" max="8" width="7.57421875" style="0" bestFit="1" customWidth="1"/>
    <col min="9" max="9" width="6.28125" style="0" bestFit="1" customWidth="1"/>
    <col min="10" max="10" width="7.57421875" style="0" bestFit="1" customWidth="1"/>
    <col min="11" max="11" width="6.28125" style="0" bestFit="1" customWidth="1"/>
  </cols>
  <sheetData>
    <row r="1" spans="1:11" ht="12.75">
      <c r="A1" s="3"/>
      <c r="B1" s="34" t="s">
        <v>8</v>
      </c>
      <c r="C1" s="34"/>
      <c r="D1" s="34" t="s">
        <v>38</v>
      </c>
      <c r="E1" s="34"/>
      <c r="F1" s="3"/>
      <c r="H1" s="35" t="s">
        <v>8</v>
      </c>
      <c r="I1" s="35"/>
      <c r="J1" s="35" t="s">
        <v>38</v>
      </c>
      <c r="K1" s="35"/>
    </row>
    <row r="2" spans="1:11" ht="12.75">
      <c r="A2" s="24">
        <v>2017</v>
      </c>
      <c r="B2" s="6" t="s">
        <v>9</v>
      </c>
      <c r="C2" s="10" t="s">
        <v>10</v>
      </c>
      <c r="D2" s="6" t="s">
        <v>9</v>
      </c>
      <c r="E2" s="10" t="s">
        <v>10</v>
      </c>
      <c r="F2" s="25"/>
      <c r="G2" s="24">
        <v>2016</v>
      </c>
      <c r="H2" s="6" t="s">
        <v>9</v>
      </c>
      <c r="I2" s="10" t="s">
        <v>10</v>
      </c>
      <c r="J2" s="6" t="s">
        <v>9</v>
      </c>
      <c r="K2" s="10" t="s">
        <v>10</v>
      </c>
    </row>
    <row r="3" spans="1:11" ht="12.75">
      <c r="A3" s="3" t="s">
        <v>0</v>
      </c>
      <c r="B3" s="7"/>
      <c r="C3" s="11"/>
      <c r="D3" s="7"/>
      <c r="E3" s="11"/>
      <c r="F3" s="3"/>
      <c r="G3" s="3" t="s">
        <v>0</v>
      </c>
      <c r="H3" s="7"/>
      <c r="I3" s="11"/>
      <c r="J3" s="7"/>
      <c r="K3" s="11"/>
    </row>
    <row r="4" spans="1:11" ht="12.75">
      <c r="A4" s="4" t="s">
        <v>1</v>
      </c>
      <c r="B4" s="8">
        <v>139.54</v>
      </c>
      <c r="C4" s="12"/>
      <c r="D4" s="8">
        <f>SUM(B4:C4)</f>
        <v>139.54</v>
      </c>
      <c r="E4" s="12"/>
      <c r="F4" s="8"/>
      <c r="G4" s="4" t="s">
        <v>1</v>
      </c>
      <c r="H4" s="8">
        <v>134.75</v>
      </c>
      <c r="I4" s="12"/>
      <c r="J4" s="8">
        <f>SUM(H4:I4)</f>
        <v>134.75</v>
      </c>
      <c r="K4" s="12"/>
    </row>
    <row r="5" spans="1:11" ht="12.75">
      <c r="A5" s="4" t="s">
        <v>2</v>
      </c>
      <c r="B5" s="17">
        <v>127.94</v>
      </c>
      <c r="C5" s="16"/>
      <c r="D5" s="8">
        <f aca="true" t="shared" si="0" ref="D5:D12">SUM(B5:C5)</f>
        <v>127.94</v>
      </c>
      <c r="E5" s="16"/>
      <c r="F5" s="8"/>
      <c r="G5" s="4" t="s">
        <v>2</v>
      </c>
      <c r="H5" s="17">
        <v>137.02</v>
      </c>
      <c r="I5" s="16"/>
      <c r="J5" s="8">
        <f aca="true" t="shared" si="1" ref="J5:J12">SUM(H5:I5)</f>
        <v>137.02</v>
      </c>
      <c r="K5" s="16"/>
    </row>
    <row r="6" spans="1:11" ht="12.75">
      <c r="A6" s="4" t="s">
        <v>3</v>
      </c>
      <c r="B6" s="17">
        <v>142.11</v>
      </c>
      <c r="C6" s="16"/>
      <c r="D6" s="8">
        <f t="shared" si="0"/>
        <v>142.11</v>
      </c>
      <c r="E6" s="16"/>
      <c r="F6" s="8"/>
      <c r="G6" s="4" t="s">
        <v>3</v>
      </c>
      <c r="H6" s="17">
        <v>118.38</v>
      </c>
      <c r="I6" s="16"/>
      <c r="J6" s="8">
        <f t="shared" si="1"/>
        <v>118.38</v>
      </c>
      <c r="K6" s="16"/>
    </row>
    <row r="7" spans="1:11" ht="12.75">
      <c r="A7" s="4" t="s">
        <v>4</v>
      </c>
      <c r="B7" s="17">
        <v>163.3</v>
      </c>
      <c r="C7" s="16"/>
      <c r="D7" s="8">
        <f t="shared" si="0"/>
        <v>163.3</v>
      </c>
      <c r="E7" s="16"/>
      <c r="F7" s="8"/>
      <c r="G7" s="4" t="s">
        <v>4</v>
      </c>
      <c r="H7" s="17">
        <v>155.52</v>
      </c>
      <c r="I7" s="16"/>
      <c r="J7" s="8">
        <f t="shared" si="1"/>
        <v>155.52</v>
      </c>
      <c r="K7" s="16"/>
    </row>
    <row r="8" spans="1:11" ht="12.75">
      <c r="A8" s="4" t="s">
        <v>5</v>
      </c>
      <c r="B8" s="17">
        <v>0</v>
      </c>
      <c r="C8" s="16"/>
      <c r="D8" s="8">
        <f t="shared" si="0"/>
        <v>0</v>
      </c>
      <c r="E8" s="16"/>
      <c r="F8" s="8"/>
      <c r="G8" s="4" t="s">
        <v>5</v>
      </c>
      <c r="H8" s="17">
        <v>161.63</v>
      </c>
      <c r="I8" s="16"/>
      <c r="J8" s="8">
        <f t="shared" si="1"/>
        <v>161.63</v>
      </c>
      <c r="K8" s="16"/>
    </row>
    <row r="9" spans="1:11" ht="12.75">
      <c r="A9" s="4" t="s">
        <v>36</v>
      </c>
      <c r="B9" s="17">
        <f>SUM(B4:B8)</f>
        <v>572.8900000000001</v>
      </c>
      <c r="C9" s="17"/>
      <c r="D9" s="8">
        <f t="shared" si="0"/>
        <v>572.8900000000001</v>
      </c>
      <c r="E9" s="16"/>
      <c r="F9" s="8"/>
      <c r="G9" s="4" t="s">
        <v>36</v>
      </c>
      <c r="H9" s="17">
        <f>SUM(H4:H8)</f>
        <v>707.3</v>
      </c>
      <c r="I9" s="17"/>
      <c r="J9" s="8">
        <f t="shared" si="1"/>
        <v>707.3</v>
      </c>
      <c r="K9" s="16"/>
    </row>
    <row r="10" spans="1:11" ht="12.75">
      <c r="A10" s="4" t="s">
        <v>6</v>
      </c>
      <c r="B10" s="17">
        <v>15</v>
      </c>
      <c r="C10" s="16"/>
      <c r="D10" s="8">
        <f t="shared" si="0"/>
        <v>15</v>
      </c>
      <c r="E10" s="16"/>
      <c r="F10" s="8"/>
      <c r="G10" s="4" t="s">
        <v>6</v>
      </c>
      <c r="H10" s="17">
        <v>29.5</v>
      </c>
      <c r="I10" s="16"/>
      <c r="J10" s="8">
        <f t="shared" si="1"/>
        <v>29.5</v>
      </c>
      <c r="K10" s="16"/>
    </row>
    <row r="11" spans="1:11" ht="12.75">
      <c r="A11" s="4" t="s">
        <v>29</v>
      </c>
      <c r="B11" s="17">
        <v>2.42</v>
      </c>
      <c r="C11" s="16"/>
      <c r="D11" s="8">
        <f t="shared" si="0"/>
        <v>2.42</v>
      </c>
      <c r="E11" s="16"/>
      <c r="F11" s="8"/>
      <c r="G11" s="4" t="s">
        <v>29</v>
      </c>
      <c r="H11" s="17">
        <v>0</v>
      </c>
      <c r="I11" s="16"/>
      <c r="J11" s="8">
        <f t="shared" si="1"/>
        <v>0</v>
      </c>
      <c r="K11" s="16"/>
    </row>
    <row r="12" spans="1:11" ht="12.75">
      <c r="A12" s="3" t="s">
        <v>21</v>
      </c>
      <c r="B12" s="15">
        <f>SUM(B9:B11)</f>
        <v>590.3100000000001</v>
      </c>
      <c r="C12" s="15"/>
      <c r="D12" s="8">
        <f t="shared" si="0"/>
        <v>590.3100000000001</v>
      </c>
      <c r="E12" s="14"/>
      <c r="F12" s="7"/>
      <c r="G12" s="3" t="s">
        <v>21</v>
      </c>
      <c r="H12" s="15">
        <f>SUM(H9:H11)</f>
        <v>736.8</v>
      </c>
      <c r="I12" s="15"/>
      <c r="J12" s="8">
        <f t="shared" si="1"/>
        <v>736.8</v>
      </c>
      <c r="K12" s="14"/>
    </row>
    <row r="13" spans="2:11" ht="12.75">
      <c r="B13" s="19"/>
      <c r="C13" s="18"/>
      <c r="D13" s="19"/>
      <c r="E13" s="18"/>
      <c r="H13" s="19"/>
      <c r="I13" s="18"/>
      <c r="J13" s="19"/>
      <c r="K13" s="18"/>
    </row>
    <row r="14" spans="1:11" ht="12.75">
      <c r="A14" s="3" t="s">
        <v>22</v>
      </c>
      <c r="B14" s="15"/>
      <c r="C14" s="14"/>
      <c r="D14" s="15"/>
      <c r="E14" s="14"/>
      <c r="F14" s="3"/>
      <c r="G14" s="3" t="s">
        <v>22</v>
      </c>
      <c r="H14" s="15"/>
      <c r="I14" s="14"/>
      <c r="J14" s="15"/>
      <c r="K14" s="14"/>
    </row>
    <row r="15" spans="1:11" ht="12.75">
      <c r="A15" s="4" t="s">
        <v>23</v>
      </c>
      <c r="B15" s="17">
        <f>SUM(31.96+7.86)</f>
        <v>39.82</v>
      </c>
      <c r="C15" s="16">
        <f>B15/B12</f>
        <v>0.06745608239738442</v>
      </c>
      <c r="D15" s="17">
        <f>B15</f>
        <v>39.82</v>
      </c>
      <c r="E15" s="16">
        <f>D15/D12</f>
        <v>0.06745608239738442</v>
      </c>
      <c r="F15" s="8"/>
      <c r="G15" s="4" t="s">
        <v>23</v>
      </c>
      <c r="H15" s="17">
        <v>37.77</v>
      </c>
      <c r="I15" s="16">
        <f>H15/H12</f>
        <v>0.05126221498371336</v>
      </c>
      <c r="J15" s="17">
        <f>H15</f>
        <v>37.77</v>
      </c>
      <c r="K15" s="16">
        <f>J15/J12</f>
        <v>0.05126221498371336</v>
      </c>
    </row>
    <row r="16" spans="1:11" ht="12.75">
      <c r="A16" s="4" t="s">
        <v>24</v>
      </c>
      <c r="B16" s="17">
        <v>16.45</v>
      </c>
      <c r="C16" s="16">
        <f>B16/B12</f>
        <v>0.027866714099371512</v>
      </c>
      <c r="D16" s="17">
        <f aca="true" t="shared" si="2" ref="D16:D24">B16</f>
        <v>16.45</v>
      </c>
      <c r="E16" s="16">
        <f>D16/D12</f>
        <v>0.027866714099371512</v>
      </c>
      <c r="F16" s="8"/>
      <c r="G16" s="4" t="s">
        <v>24</v>
      </c>
      <c r="H16" s="17">
        <v>0</v>
      </c>
      <c r="I16" s="16">
        <f>H16/H12</f>
        <v>0</v>
      </c>
      <c r="J16" s="17">
        <f aca="true" t="shared" si="3" ref="J16:J24">H16</f>
        <v>0</v>
      </c>
      <c r="K16" s="16">
        <f>J16/J12</f>
        <v>0</v>
      </c>
    </row>
    <row r="17" spans="1:11" ht="12.75">
      <c r="A17" s="4" t="s">
        <v>6</v>
      </c>
      <c r="B17" s="17">
        <f>SUM(54+37.1+27.8+63.25)</f>
        <v>182.14999999999998</v>
      </c>
      <c r="C17" s="16">
        <f>B17/B12</f>
        <v>0.3085666853009435</v>
      </c>
      <c r="D17" s="17">
        <f t="shared" si="2"/>
        <v>182.14999999999998</v>
      </c>
      <c r="E17" s="16">
        <f>D17/D12</f>
        <v>0.3085666853009435</v>
      </c>
      <c r="F17" s="8"/>
      <c r="G17" s="4" t="s">
        <v>6</v>
      </c>
      <c r="H17" s="17">
        <v>121.42</v>
      </c>
      <c r="I17" s="16">
        <f>H17/H12</f>
        <v>0.16479370249728556</v>
      </c>
      <c r="J17" s="17">
        <f t="shared" si="3"/>
        <v>121.42</v>
      </c>
      <c r="K17" s="16">
        <f>J17/J12</f>
        <v>0.16479370249728556</v>
      </c>
    </row>
    <row r="18" spans="1:11" ht="12.75">
      <c r="A18" s="4" t="s">
        <v>25</v>
      </c>
      <c r="B18" s="17">
        <v>17.28</v>
      </c>
      <c r="C18" s="16">
        <f>B18/B12</f>
        <v>0.029272754993139197</v>
      </c>
      <c r="D18" s="17">
        <f t="shared" si="2"/>
        <v>17.28</v>
      </c>
      <c r="E18" s="16">
        <f>D18/D12</f>
        <v>0.029272754993139197</v>
      </c>
      <c r="F18" s="8"/>
      <c r="G18" s="4" t="s">
        <v>25</v>
      </c>
      <c r="H18" s="17">
        <v>0</v>
      </c>
      <c r="I18" s="16">
        <f>H18/H12</f>
        <v>0</v>
      </c>
      <c r="J18" s="17">
        <f t="shared" si="3"/>
        <v>0</v>
      </c>
      <c r="K18" s="16">
        <f>J18/J12</f>
        <v>0</v>
      </c>
    </row>
    <row r="19" spans="1:11" ht="12.75">
      <c r="A19" s="4" t="s">
        <v>26</v>
      </c>
      <c r="B19" s="17">
        <v>0</v>
      </c>
      <c r="C19" s="16">
        <f>B19/B16</f>
        <v>0</v>
      </c>
      <c r="D19" s="17">
        <f t="shared" si="2"/>
        <v>0</v>
      </c>
      <c r="E19" s="16">
        <f>D19/D12</f>
        <v>0</v>
      </c>
      <c r="F19" s="8"/>
      <c r="G19" s="4" t="s">
        <v>26</v>
      </c>
      <c r="H19" s="17">
        <v>0</v>
      </c>
      <c r="I19" s="16">
        <f>H19/H12</f>
        <v>0</v>
      </c>
      <c r="J19" s="17">
        <f t="shared" si="3"/>
        <v>0</v>
      </c>
      <c r="K19" s="16">
        <f>J19/J12</f>
        <v>0</v>
      </c>
    </row>
    <row r="20" spans="1:11" ht="12.75">
      <c r="A20" s="4" t="s">
        <v>27</v>
      </c>
      <c r="B20" s="17">
        <v>0</v>
      </c>
      <c r="C20" s="16">
        <f>B20/B12</f>
        <v>0</v>
      </c>
      <c r="D20" s="17">
        <f t="shared" si="2"/>
        <v>0</v>
      </c>
      <c r="E20" s="16">
        <f>D20/D12</f>
        <v>0</v>
      </c>
      <c r="F20" s="8"/>
      <c r="G20" s="4" t="s">
        <v>27</v>
      </c>
      <c r="H20" s="17">
        <v>0</v>
      </c>
      <c r="I20" s="16">
        <f>H20/H12</f>
        <v>0</v>
      </c>
      <c r="J20" s="17">
        <f t="shared" si="3"/>
        <v>0</v>
      </c>
      <c r="K20" s="16">
        <f>J20/J12</f>
        <v>0</v>
      </c>
    </row>
    <row r="21" spans="1:11" ht="12.75">
      <c r="A21" s="4" t="s">
        <v>28</v>
      </c>
      <c r="B21" s="17">
        <v>0</v>
      </c>
      <c r="C21" s="16">
        <f>B21/B12</f>
        <v>0</v>
      </c>
      <c r="D21" s="17">
        <f t="shared" si="2"/>
        <v>0</v>
      </c>
      <c r="E21" s="16">
        <f>D21/D12</f>
        <v>0</v>
      </c>
      <c r="F21" s="8"/>
      <c r="G21" s="4" t="s">
        <v>28</v>
      </c>
      <c r="H21" s="17">
        <v>0</v>
      </c>
      <c r="I21" s="16">
        <f>H21/H12</f>
        <v>0</v>
      </c>
      <c r="J21" s="17">
        <f t="shared" si="3"/>
        <v>0</v>
      </c>
      <c r="K21" s="16">
        <f>J21/J12</f>
        <v>0</v>
      </c>
    </row>
    <row r="22" spans="1:11" ht="12.75">
      <c r="A22" s="4" t="s">
        <v>29</v>
      </c>
      <c r="B22" s="17">
        <v>0</v>
      </c>
      <c r="C22" s="16">
        <f>B22/B12</f>
        <v>0</v>
      </c>
      <c r="D22" s="17">
        <f t="shared" si="2"/>
        <v>0</v>
      </c>
      <c r="E22" s="16">
        <f>D22/D12</f>
        <v>0</v>
      </c>
      <c r="F22" s="8"/>
      <c r="G22" s="4" t="s">
        <v>29</v>
      </c>
      <c r="H22" s="17">
        <v>91.24</v>
      </c>
      <c r="I22" s="16">
        <f>H22/H12</f>
        <v>0.12383279044516829</v>
      </c>
      <c r="J22" s="17">
        <f t="shared" si="3"/>
        <v>91.24</v>
      </c>
      <c r="K22" s="16">
        <f>J22/J12</f>
        <v>0.12383279044516829</v>
      </c>
    </row>
    <row r="23" spans="1:11" ht="12.75">
      <c r="A23" s="4" t="s">
        <v>40</v>
      </c>
      <c r="B23" s="17">
        <v>0</v>
      </c>
      <c r="C23" s="16">
        <f>B23/B12</f>
        <v>0</v>
      </c>
      <c r="D23" s="17">
        <f t="shared" si="2"/>
        <v>0</v>
      </c>
      <c r="E23" s="16">
        <f>D23/D12</f>
        <v>0</v>
      </c>
      <c r="F23" s="8"/>
      <c r="G23" s="4" t="s">
        <v>40</v>
      </c>
      <c r="H23" s="17">
        <v>0</v>
      </c>
      <c r="I23" s="16">
        <f>H23/H12</f>
        <v>0</v>
      </c>
      <c r="J23" s="17">
        <f t="shared" si="3"/>
        <v>0</v>
      </c>
      <c r="K23" s="16">
        <f>J23/J12</f>
        <v>0</v>
      </c>
    </row>
    <row r="24" spans="1:11" ht="12.75">
      <c r="A24" s="3" t="s">
        <v>30</v>
      </c>
      <c r="B24" s="15">
        <f>SUM(B15:B23)</f>
        <v>255.69999999999996</v>
      </c>
      <c r="C24" s="14">
        <f>B24/B12</f>
        <v>0.4331622367908386</v>
      </c>
      <c r="D24" s="17">
        <f t="shared" si="2"/>
        <v>255.69999999999996</v>
      </c>
      <c r="E24" s="14">
        <f>D24/D12</f>
        <v>0.4331622367908386</v>
      </c>
      <c r="F24" s="7"/>
      <c r="G24" s="3" t="s">
        <v>30</v>
      </c>
      <c r="H24" s="15">
        <f>SUM(H15:H23)</f>
        <v>250.43</v>
      </c>
      <c r="I24" s="14">
        <f>H24/H12</f>
        <v>0.33988870792616727</v>
      </c>
      <c r="J24" s="17">
        <f t="shared" si="3"/>
        <v>250.43</v>
      </c>
      <c r="K24" s="14">
        <f>J24/J12</f>
        <v>0.33988870792616727</v>
      </c>
    </row>
    <row r="25" spans="1:11" ht="12.75">
      <c r="A25" s="1"/>
      <c r="B25" s="21"/>
      <c r="C25" s="20"/>
      <c r="D25" s="21"/>
      <c r="E25" s="20"/>
      <c r="F25" s="8"/>
      <c r="G25" s="1"/>
      <c r="H25" s="21"/>
      <c r="I25" s="20"/>
      <c r="J25" s="21"/>
      <c r="K25" s="20"/>
    </row>
    <row r="26" spans="1:11" ht="12.75">
      <c r="A26" s="3" t="s">
        <v>37</v>
      </c>
      <c r="B26" s="15">
        <f>B12-B24</f>
        <v>334.6100000000001</v>
      </c>
      <c r="C26" s="15"/>
      <c r="D26" s="15">
        <f>D12-D24</f>
        <v>334.6100000000001</v>
      </c>
      <c r="E26" s="14"/>
      <c r="F26" s="7"/>
      <c r="G26" s="3" t="s">
        <v>37</v>
      </c>
      <c r="H26" s="15">
        <f>H12-H24</f>
        <v>486.36999999999995</v>
      </c>
      <c r="I26" s="15"/>
      <c r="J26" s="15">
        <f>J12-J24</f>
        <v>486.36999999999995</v>
      </c>
      <c r="K26" s="14"/>
    </row>
    <row r="27" spans="2:11" ht="12.75">
      <c r="B27" s="19"/>
      <c r="C27" s="18"/>
      <c r="D27" s="19"/>
      <c r="E27" s="18"/>
      <c r="F27" s="29"/>
      <c r="H27" s="19"/>
      <c r="I27" s="18"/>
      <c r="J27" s="19"/>
      <c r="K27" s="18"/>
    </row>
    <row r="28" spans="1:11" ht="12.75">
      <c r="A28" s="3" t="s">
        <v>31</v>
      </c>
      <c r="B28" s="15"/>
      <c r="C28" s="14"/>
      <c r="D28" s="15"/>
      <c r="E28" s="14"/>
      <c r="F28" s="8"/>
      <c r="G28" s="3" t="s">
        <v>31</v>
      </c>
      <c r="H28" s="15"/>
      <c r="I28" s="14"/>
      <c r="J28" s="15"/>
      <c r="K28" s="14"/>
    </row>
    <row r="29" spans="1:11" ht="12.75">
      <c r="A29" s="4" t="s">
        <v>39</v>
      </c>
      <c r="B29" s="17">
        <f>B26*0.4</f>
        <v>133.84400000000005</v>
      </c>
      <c r="C29" s="16">
        <f>B29/B12</f>
        <v>0.22673510528366458</v>
      </c>
      <c r="D29" s="17">
        <f>D26*0.4</f>
        <v>133.84400000000005</v>
      </c>
      <c r="E29" s="16">
        <f>D29/D12</f>
        <v>0.22673510528366458</v>
      </c>
      <c r="F29" s="8"/>
      <c r="G29" s="4" t="s">
        <v>39</v>
      </c>
      <c r="H29" s="17">
        <f>H26*0.4</f>
        <v>194.548</v>
      </c>
      <c r="I29" s="16">
        <f>H29/H12</f>
        <v>0.2640445168295331</v>
      </c>
      <c r="J29" s="17">
        <f>J26*0.4</f>
        <v>194.548</v>
      </c>
      <c r="K29" s="16">
        <f>J29/J12</f>
        <v>0.2640445168295331</v>
      </c>
    </row>
    <row r="30" spans="1:11" ht="12.75">
      <c r="A30" s="5" t="s">
        <v>32</v>
      </c>
      <c r="B30" s="23">
        <f>B26*0.6*0.5</f>
        <v>100.38300000000004</v>
      </c>
      <c r="C30" s="22">
        <f>B30/B12</f>
        <v>0.17005132896274844</v>
      </c>
      <c r="D30" s="23">
        <f>D26*0.6*0.5</f>
        <v>100.38300000000004</v>
      </c>
      <c r="E30" s="22">
        <f>D30/D12</f>
        <v>0.17005132896274844</v>
      </c>
      <c r="F30" s="8"/>
      <c r="G30" s="5" t="s">
        <v>32</v>
      </c>
      <c r="H30" s="23">
        <f>H26*0.6*0.5</f>
        <v>145.91099999999997</v>
      </c>
      <c r="I30" s="22">
        <f>H30/H12</f>
        <v>0.1980333876221498</v>
      </c>
      <c r="J30" s="23">
        <f>J26*0.6*0.5</f>
        <v>145.91099999999997</v>
      </c>
      <c r="K30" s="22">
        <f>J30/J12</f>
        <v>0.1980333876221498</v>
      </c>
    </row>
    <row r="31" spans="1:11" ht="12.75">
      <c r="A31" s="5" t="s">
        <v>34</v>
      </c>
      <c r="B31" s="23">
        <f>B26*0.6*0.3</f>
        <v>60.22980000000002</v>
      </c>
      <c r="C31" s="22">
        <f>B31/B12</f>
        <v>0.10203079737764906</v>
      </c>
      <c r="D31" s="23">
        <f>D26*0.6*0.3</f>
        <v>60.22980000000002</v>
      </c>
      <c r="E31" s="22">
        <f>D31/D12</f>
        <v>0.10203079737764906</v>
      </c>
      <c r="F31" s="8"/>
      <c r="G31" s="5" t="s">
        <v>34</v>
      </c>
      <c r="H31" s="23">
        <f>H26*0.6*0.3</f>
        <v>87.54659999999998</v>
      </c>
      <c r="I31" s="22">
        <f>H31/H12</f>
        <v>0.1188200325732899</v>
      </c>
      <c r="J31" s="23">
        <f>J26*0.6*0.3</f>
        <v>87.54659999999998</v>
      </c>
      <c r="K31" s="22">
        <f>J31/J12</f>
        <v>0.1188200325732899</v>
      </c>
    </row>
    <row r="32" spans="1:11" ht="12.75">
      <c r="A32" s="5" t="s">
        <v>33</v>
      </c>
      <c r="B32" s="23">
        <f>+B26*0.6*0.15</f>
        <v>30.11490000000001</v>
      </c>
      <c r="C32" s="22">
        <f>B32/B12</f>
        <v>0.05101539868882453</v>
      </c>
      <c r="D32" s="23">
        <f>+D26*0.6*0.15</f>
        <v>30.11490000000001</v>
      </c>
      <c r="E32" s="22">
        <f>D32/D12</f>
        <v>0.05101539868882453</v>
      </c>
      <c r="F32" s="8"/>
      <c r="G32" s="5" t="s">
        <v>33</v>
      </c>
      <c r="H32" s="23">
        <f>+H26*0.6*0.15</f>
        <v>43.77329999999999</v>
      </c>
      <c r="I32" s="22">
        <f>H32/H12</f>
        <v>0.05941001628664495</v>
      </c>
      <c r="J32" s="23">
        <f>+J26*0.6*0.15</f>
        <v>43.77329999999999</v>
      </c>
      <c r="K32" s="22">
        <f>J32/J12</f>
        <v>0.05941001628664495</v>
      </c>
    </row>
    <row r="33" spans="1:11" ht="12.75">
      <c r="A33" s="5" t="s">
        <v>41</v>
      </c>
      <c r="B33" s="23">
        <f>B26*0.6*0.05</f>
        <v>10.038300000000005</v>
      </c>
      <c r="C33" s="22">
        <f>B33/B12</f>
        <v>0.017005132896274845</v>
      </c>
      <c r="D33" s="23">
        <f>D26*0.6*0.05</f>
        <v>10.038300000000005</v>
      </c>
      <c r="E33" s="22">
        <f>D33/D12</f>
        <v>0.017005132896274845</v>
      </c>
      <c r="F33" s="8"/>
      <c r="G33" s="5" t="s">
        <v>41</v>
      </c>
      <c r="H33" s="23">
        <f>H26*0.6*0.05</f>
        <v>14.591099999999997</v>
      </c>
      <c r="I33" s="22">
        <f>H33/H12</f>
        <v>0.019803338762214982</v>
      </c>
      <c r="J33" s="23">
        <f>J26*0.6*0.05</f>
        <v>14.591099999999997</v>
      </c>
      <c r="K33" s="22">
        <f>J33/J12</f>
        <v>0.019803338762214982</v>
      </c>
    </row>
    <row r="34" spans="1:11" ht="12.75">
      <c r="A34" s="3" t="s">
        <v>35</v>
      </c>
      <c r="B34" s="15">
        <f>SUM(B29:B33)</f>
        <v>334.6100000000001</v>
      </c>
      <c r="C34" s="14">
        <f>SUM(C29:C33)</f>
        <v>0.5668377632091615</v>
      </c>
      <c r="D34" s="15">
        <f>SUM(D29:D33)</f>
        <v>334.6100000000001</v>
      </c>
      <c r="E34" s="14">
        <f>SUM(E29:E33)</f>
        <v>0.5668377632091615</v>
      </c>
      <c r="F34" s="7"/>
      <c r="G34" s="3" t="s">
        <v>35</v>
      </c>
      <c r="H34" s="15">
        <f>SUM(H29:H33)</f>
        <v>486.36999999999995</v>
      </c>
      <c r="I34" s="14">
        <f>SUM(I29:I33)</f>
        <v>0.6601112920738328</v>
      </c>
      <c r="J34" s="15">
        <f>SUM(J29:J33)</f>
        <v>486.36999999999995</v>
      </c>
      <c r="K34" s="14">
        <f>SUM(K29:K33)</f>
        <v>0.6601112920738328</v>
      </c>
    </row>
  </sheetData>
  <sheetProtection/>
  <mergeCells count="4">
    <mergeCell ref="B1:C1"/>
    <mergeCell ref="H1:I1"/>
    <mergeCell ref="J1:K1"/>
    <mergeCell ref="D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6"/>
  <sheetViews>
    <sheetView tabSelected="1" zoomScalePageLayoutView="0" workbookViewId="0" topLeftCell="A25">
      <selection activeCell="B42" sqref="B42"/>
    </sheetView>
  </sheetViews>
  <sheetFormatPr defaultColWidth="9.140625" defaultRowHeight="12.75"/>
  <cols>
    <col min="1" max="1" width="20.28125" style="0" customWidth="1"/>
    <col min="2" max="2" width="7.57421875" style="0" bestFit="1" customWidth="1"/>
    <col min="3" max="3" width="6.28125" style="0" bestFit="1" customWidth="1"/>
    <col min="4" max="4" width="7.57421875" style="0" bestFit="1" customWidth="1"/>
    <col min="5" max="5" width="6.28125" style="0" bestFit="1" customWidth="1"/>
    <col min="6" max="23" width="0" style="0" hidden="1" customWidth="1"/>
    <col min="24" max="24" width="0.13671875" style="0" customWidth="1"/>
    <col min="25" max="25" width="7.28125" style="0" hidden="1" customWidth="1"/>
    <col min="26" max="26" width="9.140625" style="0" bestFit="1" customWidth="1"/>
    <col min="27" max="27" width="6.28125" style="0" bestFit="1" customWidth="1"/>
    <col min="28" max="28" width="20.57421875" style="0" customWidth="1"/>
    <col min="29" max="29" width="7.57421875" style="0" bestFit="1" customWidth="1"/>
    <col min="30" max="30" width="6.28125" style="0" bestFit="1" customWidth="1"/>
    <col min="31" max="31" width="7.57421875" style="0" bestFit="1" customWidth="1"/>
    <col min="32" max="32" width="6.28125" style="0" bestFit="1" customWidth="1"/>
    <col min="33" max="40" width="9.140625" style="0" hidden="1" customWidth="1"/>
    <col min="41" max="41" width="0.13671875" style="0" customWidth="1"/>
    <col min="42" max="52" width="9.140625" style="0" hidden="1" customWidth="1"/>
    <col min="53" max="53" width="9.7109375" style="0" bestFit="1" customWidth="1"/>
    <col min="54" max="54" width="6.7109375" style="0" customWidth="1"/>
  </cols>
  <sheetData>
    <row r="1" spans="1:54" ht="12.75">
      <c r="A1" s="72"/>
      <c r="B1" s="51" t="s">
        <v>8</v>
      </c>
      <c r="C1" s="51"/>
      <c r="D1" s="51" t="s">
        <v>7</v>
      </c>
      <c r="E1" s="51"/>
      <c r="F1" s="51" t="s">
        <v>11</v>
      </c>
      <c r="G1" s="51"/>
      <c r="H1" s="51" t="s">
        <v>12</v>
      </c>
      <c r="I1" s="51"/>
      <c r="J1" s="51" t="s">
        <v>13</v>
      </c>
      <c r="K1" s="51"/>
      <c r="L1" s="51" t="s">
        <v>15</v>
      </c>
      <c r="M1" s="51"/>
      <c r="N1" s="51" t="s">
        <v>16</v>
      </c>
      <c r="O1" s="51"/>
      <c r="P1" s="51" t="s">
        <v>14</v>
      </c>
      <c r="Q1" s="51"/>
      <c r="R1" s="51" t="s">
        <v>17</v>
      </c>
      <c r="S1" s="51"/>
      <c r="T1" s="51" t="s">
        <v>18</v>
      </c>
      <c r="U1" s="51"/>
      <c r="V1" s="51" t="s">
        <v>19</v>
      </c>
      <c r="W1" s="51"/>
      <c r="X1" s="51" t="s">
        <v>20</v>
      </c>
      <c r="Y1" s="51"/>
      <c r="Z1" s="51" t="s">
        <v>38</v>
      </c>
      <c r="AA1" s="52"/>
      <c r="AB1" s="70"/>
      <c r="AC1" s="51" t="s">
        <v>8</v>
      </c>
      <c r="AD1" s="51"/>
      <c r="AE1" s="51" t="s">
        <v>7</v>
      </c>
      <c r="AF1" s="51"/>
      <c r="AG1" s="51" t="s">
        <v>11</v>
      </c>
      <c r="AH1" s="51"/>
      <c r="AI1" s="51" t="s">
        <v>12</v>
      </c>
      <c r="AJ1" s="51"/>
      <c r="AK1" s="51" t="s">
        <v>13</v>
      </c>
      <c r="AL1" s="51"/>
      <c r="AM1" s="51" t="s">
        <v>15</v>
      </c>
      <c r="AN1" s="51"/>
      <c r="AO1" s="51" t="s">
        <v>16</v>
      </c>
      <c r="AP1" s="51"/>
      <c r="AQ1" s="51" t="s">
        <v>14</v>
      </c>
      <c r="AR1" s="51"/>
      <c r="AS1" s="51" t="s">
        <v>17</v>
      </c>
      <c r="AT1" s="51"/>
      <c r="AU1" s="51" t="s">
        <v>18</v>
      </c>
      <c r="AV1" s="51"/>
      <c r="AW1" s="51" t="s">
        <v>19</v>
      </c>
      <c r="AX1" s="51"/>
      <c r="AY1" s="51" t="s">
        <v>20</v>
      </c>
      <c r="AZ1" s="51"/>
      <c r="BA1" s="51" t="s">
        <v>38</v>
      </c>
      <c r="BB1" s="52"/>
    </row>
    <row r="2" spans="1:54" ht="12.75">
      <c r="A2" s="71">
        <v>2017</v>
      </c>
      <c r="B2" s="86" t="s">
        <v>9</v>
      </c>
      <c r="C2" s="87" t="s">
        <v>10</v>
      </c>
      <c r="D2" s="86" t="s">
        <v>9</v>
      </c>
      <c r="E2" s="87" t="s">
        <v>10</v>
      </c>
      <c r="F2" s="6" t="s">
        <v>9</v>
      </c>
      <c r="G2" s="10" t="s">
        <v>10</v>
      </c>
      <c r="H2" s="6" t="s">
        <v>9</v>
      </c>
      <c r="I2" s="10" t="s">
        <v>10</v>
      </c>
      <c r="J2" s="6" t="s">
        <v>9</v>
      </c>
      <c r="K2" s="10" t="s">
        <v>10</v>
      </c>
      <c r="L2" s="6" t="s">
        <v>9</v>
      </c>
      <c r="M2" s="10" t="s">
        <v>10</v>
      </c>
      <c r="N2" s="6" t="s">
        <v>9</v>
      </c>
      <c r="O2" s="10" t="s">
        <v>10</v>
      </c>
      <c r="P2" s="6" t="s">
        <v>9</v>
      </c>
      <c r="Q2" s="10" t="s">
        <v>10</v>
      </c>
      <c r="R2" s="6" t="s">
        <v>9</v>
      </c>
      <c r="S2" s="10" t="s">
        <v>10</v>
      </c>
      <c r="T2" s="6" t="s">
        <v>9</v>
      </c>
      <c r="U2" s="10" t="s">
        <v>10</v>
      </c>
      <c r="V2" s="6" t="s">
        <v>9</v>
      </c>
      <c r="W2" s="10" t="s">
        <v>10</v>
      </c>
      <c r="X2" s="6" t="s">
        <v>9</v>
      </c>
      <c r="Y2" s="10" t="s">
        <v>10</v>
      </c>
      <c r="Z2" s="86" t="s">
        <v>9</v>
      </c>
      <c r="AA2" s="88" t="s">
        <v>10</v>
      </c>
      <c r="AB2" s="71">
        <v>2016</v>
      </c>
      <c r="AC2" s="86" t="s">
        <v>9</v>
      </c>
      <c r="AD2" s="87" t="s">
        <v>10</v>
      </c>
      <c r="AE2" s="86" t="s">
        <v>9</v>
      </c>
      <c r="AF2" s="87" t="s">
        <v>10</v>
      </c>
      <c r="AG2" s="6" t="s">
        <v>9</v>
      </c>
      <c r="AH2" s="10" t="s">
        <v>10</v>
      </c>
      <c r="AI2" s="6" t="s">
        <v>9</v>
      </c>
      <c r="AJ2" s="10" t="s">
        <v>10</v>
      </c>
      <c r="AK2" s="6" t="s">
        <v>9</v>
      </c>
      <c r="AL2" s="10" t="s">
        <v>10</v>
      </c>
      <c r="AM2" s="6" t="s">
        <v>9</v>
      </c>
      <c r="AN2" s="10" t="s">
        <v>10</v>
      </c>
      <c r="AO2" s="6" t="s">
        <v>9</v>
      </c>
      <c r="AP2" s="10" t="s">
        <v>10</v>
      </c>
      <c r="AQ2" s="6" t="s">
        <v>9</v>
      </c>
      <c r="AR2" s="10" t="s">
        <v>10</v>
      </c>
      <c r="AS2" s="6" t="s">
        <v>9</v>
      </c>
      <c r="AT2" s="10" t="s">
        <v>10</v>
      </c>
      <c r="AU2" s="6" t="s">
        <v>9</v>
      </c>
      <c r="AV2" s="10" t="s">
        <v>10</v>
      </c>
      <c r="AW2" s="6" t="s">
        <v>9</v>
      </c>
      <c r="AX2" s="10" t="s">
        <v>10</v>
      </c>
      <c r="AY2" s="6" t="s">
        <v>9</v>
      </c>
      <c r="AZ2" s="10" t="s">
        <v>10</v>
      </c>
      <c r="BA2" s="86" t="s">
        <v>9</v>
      </c>
      <c r="BB2" s="88" t="s">
        <v>10</v>
      </c>
    </row>
    <row r="3" spans="1:54" ht="12.75">
      <c r="A3" s="82" t="s">
        <v>0</v>
      </c>
      <c r="B3" s="7"/>
      <c r="C3" s="73"/>
      <c r="D3" s="7"/>
      <c r="E3" s="74"/>
      <c r="F3" s="7"/>
      <c r="G3" s="11"/>
      <c r="H3" s="7"/>
      <c r="I3" s="11"/>
      <c r="J3" s="7"/>
      <c r="K3" s="11"/>
      <c r="L3" s="7"/>
      <c r="M3" s="11"/>
      <c r="N3" s="7"/>
      <c r="O3" s="11"/>
      <c r="P3" s="7"/>
      <c r="Q3" s="11"/>
      <c r="R3" s="7"/>
      <c r="S3" s="11"/>
      <c r="T3" s="7"/>
      <c r="U3" s="11"/>
      <c r="V3" s="7"/>
      <c r="W3" s="11"/>
      <c r="X3" s="7"/>
      <c r="Y3" s="81"/>
      <c r="Z3" s="7"/>
      <c r="AA3" s="75"/>
      <c r="AB3" s="82" t="s">
        <v>0</v>
      </c>
      <c r="AC3" s="7"/>
      <c r="AD3" s="73"/>
      <c r="AE3" s="7"/>
      <c r="AF3" s="74"/>
      <c r="AG3" s="7"/>
      <c r="AH3" s="11"/>
      <c r="AI3" s="7"/>
      <c r="AJ3" s="11"/>
      <c r="AK3" s="7"/>
      <c r="AL3" s="11"/>
      <c r="AM3" s="7"/>
      <c r="AN3" s="11"/>
      <c r="AO3" s="7"/>
      <c r="AP3" s="11"/>
      <c r="AQ3" s="7"/>
      <c r="AR3" s="11"/>
      <c r="AS3" s="7"/>
      <c r="AT3" s="11"/>
      <c r="AU3" s="7"/>
      <c r="AV3" s="11"/>
      <c r="AW3" s="7"/>
      <c r="AX3" s="11"/>
      <c r="AY3" s="7"/>
      <c r="AZ3" s="81"/>
      <c r="BA3" s="7"/>
      <c r="BB3" s="75"/>
    </row>
    <row r="4" spans="1:54" ht="12.75">
      <c r="A4" s="37" t="s">
        <v>1</v>
      </c>
      <c r="B4" s="8">
        <v>139.54</v>
      </c>
      <c r="C4" s="76"/>
      <c r="D4" s="8">
        <v>139.8</v>
      </c>
      <c r="E4" s="76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>
        <f>SUM(B4:Y4)</f>
        <v>279.34000000000003</v>
      </c>
      <c r="AA4" s="79"/>
      <c r="AB4" s="37" t="s">
        <v>1</v>
      </c>
      <c r="AC4" s="8">
        <v>134.75</v>
      </c>
      <c r="AD4" s="76"/>
      <c r="AE4" s="8">
        <v>157.26</v>
      </c>
      <c r="AF4" s="76"/>
      <c r="AG4" s="8">
        <v>56.27</v>
      </c>
      <c r="AH4" s="12"/>
      <c r="AI4" s="8">
        <v>137.3</v>
      </c>
      <c r="AJ4" s="12"/>
      <c r="AK4" s="8">
        <v>421.89</v>
      </c>
      <c r="AL4" s="12"/>
      <c r="AM4" s="8">
        <v>104.25</v>
      </c>
      <c r="AN4" s="12"/>
      <c r="AO4" s="8">
        <v>86.8</v>
      </c>
      <c r="AP4" s="12"/>
      <c r="AQ4" s="8">
        <v>94.56</v>
      </c>
      <c r="AR4" s="12"/>
      <c r="AS4" s="8">
        <v>60.62</v>
      </c>
      <c r="AT4" s="12"/>
      <c r="AU4" s="8">
        <v>135.09</v>
      </c>
      <c r="AV4" s="12"/>
      <c r="AW4" s="8">
        <v>143.24</v>
      </c>
      <c r="AX4" s="12"/>
      <c r="AY4" s="8">
        <v>136.2</v>
      </c>
      <c r="AZ4" s="12"/>
      <c r="BA4" s="8">
        <f>SUM(AC4:AE4)</f>
        <v>292.01</v>
      </c>
      <c r="BB4" s="79"/>
    </row>
    <row r="5" spans="1:54" ht="12.75">
      <c r="A5" s="37" t="s">
        <v>2</v>
      </c>
      <c r="B5" s="17">
        <v>127.94</v>
      </c>
      <c r="C5" s="77"/>
      <c r="D5" s="8">
        <v>167.75</v>
      </c>
      <c r="E5" s="77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8">
        <f aca="true" t="shared" si="0" ref="Z5:Z11">SUM(B5:Y5)</f>
        <v>295.69</v>
      </c>
      <c r="AA5" s="80"/>
      <c r="AB5" s="37" t="s">
        <v>2</v>
      </c>
      <c r="AC5" s="17">
        <v>137.02</v>
      </c>
      <c r="AD5" s="77"/>
      <c r="AE5" s="17">
        <v>124.69</v>
      </c>
      <c r="AF5" s="77"/>
      <c r="AG5" s="17">
        <v>153.25</v>
      </c>
      <c r="AH5" s="16"/>
      <c r="AI5" s="17">
        <v>146.7</v>
      </c>
      <c r="AJ5" s="16"/>
      <c r="AK5" s="17">
        <v>163.75</v>
      </c>
      <c r="AL5" s="16"/>
      <c r="AM5" s="17">
        <v>100.23</v>
      </c>
      <c r="AN5" s="16"/>
      <c r="AO5" s="17">
        <v>129.15</v>
      </c>
      <c r="AP5" s="16"/>
      <c r="AQ5" s="17">
        <v>115.16</v>
      </c>
      <c r="AR5" s="16"/>
      <c r="AS5" s="17">
        <v>168.76</v>
      </c>
      <c r="AT5" s="16"/>
      <c r="AU5" s="17">
        <v>131.66</v>
      </c>
      <c r="AV5" s="16"/>
      <c r="AW5" s="17">
        <v>140.67</v>
      </c>
      <c r="AX5" s="16"/>
      <c r="AY5" s="17">
        <v>134.74</v>
      </c>
      <c r="AZ5" s="16"/>
      <c r="BA5" s="8">
        <f>SUM(AC5:AE5)</f>
        <v>261.71000000000004</v>
      </c>
      <c r="BB5" s="80"/>
    </row>
    <row r="6" spans="1:54" ht="12.75">
      <c r="A6" s="37" t="s">
        <v>3</v>
      </c>
      <c r="B6" s="17">
        <v>142.11</v>
      </c>
      <c r="C6" s="77"/>
      <c r="D6" s="8">
        <v>114.33</v>
      </c>
      <c r="E6" s="77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8">
        <f t="shared" si="0"/>
        <v>256.44</v>
      </c>
      <c r="AA6" s="80"/>
      <c r="AB6" s="37" t="s">
        <v>3</v>
      </c>
      <c r="AC6" s="17">
        <v>118.38</v>
      </c>
      <c r="AD6" s="77"/>
      <c r="AE6" s="17">
        <v>111.1</v>
      </c>
      <c r="AF6" s="77"/>
      <c r="AG6" s="17">
        <v>147.65</v>
      </c>
      <c r="AH6" s="16"/>
      <c r="AI6" s="17">
        <v>140.14</v>
      </c>
      <c r="AJ6" s="16"/>
      <c r="AK6" s="17">
        <v>114.6</v>
      </c>
      <c r="AL6" s="16"/>
      <c r="AM6" s="17">
        <v>128</v>
      </c>
      <c r="AN6" s="16"/>
      <c r="AO6" s="17">
        <v>159.14</v>
      </c>
      <c r="AP6" s="16"/>
      <c r="AQ6" s="17">
        <v>107.24</v>
      </c>
      <c r="AR6" s="16"/>
      <c r="AS6" s="17">
        <v>103.01</v>
      </c>
      <c r="AT6" s="16"/>
      <c r="AU6" s="17">
        <v>95.37</v>
      </c>
      <c r="AV6" s="16"/>
      <c r="AW6" s="17">
        <v>139.06</v>
      </c>
      <c r="AX6" s="16"/>
      <c r="AY6" s="17">
        <v>129.26</v>
      </c>
      <c r="AZ6" s="16"/>
      <c r="BA6" s="8">
        <f aca="true" t="shared" si="1" ref="BA6:BA11">SUM(AC6:AE6)</f>
        <v>229.48</v>
      </c>
      <c r="BB6" s="80"/>
    </row>
    <row r="7" spans="1:54" ht="12.75">
      <c r="A7" s="37" t="s">
        <v>4</v>
      </c>
      <c r="B7" s="17">
        <v>163.3</v>
      </c>
      <c r="C7" s="77"/>
      <c r="D7" s="8">
        <v>112.71</v>
      </c>
      <c r="E7" s="77"/>
      <c r="F7" s="17"/>
      <c r="G7" s="16"/>
      <c r="H7" s="17"/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8">
        <f t="shared" si="0"/>
        <v>276.01</v>
      </c>
      <c r="AA7" s="80"/>
      <c r="AB7" s="37" t="s">
        <v>4</v>
      </c>
      <c r="AC7" s="17">
        <v>155.52</v>
      </c>
      <c r="AD7" s="77"/>
      <c r="AE7" s="17">
        <v>114.2</v>
      </c>
      <c r="AF7" s="77"/>
      <c r="AG7" s="17">
        <v>154.41</v>
      </c>
      <c r="AH7" s="16"/>
      <c r="AI7" s="17">
        <v>151.2</v>
      </c>
      <c r="AJ7" s="16"/>
      <c r="AK7" s="17">
        <v>106</v>
      </c>
      <c r="AL7" s="16"/>
      <c r="AM7" s="17">
        <v>105.15</v>
      </c>
      <c r="AN7" s="16"/>
      <c r="AO7" s="17">
        <v>52</v>
      </c>
      <c r="AP7" s="16"/>
      <c r="AQ7" s="17">
        <v>95</v>
      </c>
      <c r="AR7" s="16"/>
      <c r="AS7" s="17">
        <v>142.8</v>
      </c>
      <c r="AT7" s="16"/>
      <c r="AU7" s="17">
        <v>110.07</v>
      </c>
      <c r="AV7" s="16"/>
      <c r="AW7" s="17">
        <v>301.14</v>
      </c>
      <c r="AX7" s="16"/>
      <c r="AY7" s="17">
        <v>49.36</v>
      </c>
      <c r="AZ7" s="16"/>
      <c r="BA7" s="8">
        <f>SUM(AC7:AE7)</f>
        <v>269.72</v>
      </c>
      <c r="BB7" s="80"/>
    </row>
    <row r="8" spans="1:54" ht="12.75">
      <c r="A8" s="37" t="s">
        <v>5</v>
      </c>
      <c r="B8" s="17">
        <v>0</v>
      </c>
      <c r="C8" s="77"/>
      <c r="D8" s="8">
        <v>0</v>
      </c>
      <c r="E8" s="77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8">
        <f t="shared" si="0"/>
        <v>0</v>
      </c>
      <c r="AA8" s="80"/>
      <c r="AB8" s="37" t="s">
        <v>5</v>
      </c>
      <c r="AC8" s="17">
        <v>161.63</v>
      </c>
      <c r="AD8" s="77"/>
      <c r="AE8" s="17" t="s">
        <v>42</v>
      </c>
      <c r="AF8" s="77"/>
      <c r="AG8" s="17" t="s">
        <v>42</v>
      </c>
      <c r="AH8" s="16"/>
      <c r="AI8" s="17">
        <v>118.92</v>
      </c>
      <c r="AJ8" s="16"/>
      <c r="AK8" s="17">
        <v>0</v>
      </c>
      <c r="AL8" s="16"/>
      <c r="AM8" s="17">
        <v>0</v>
      </c>
      <c r="AN8" s="16"/>
      <c r="AO8" s="17">
        <v>136.6</v>
      </c>
      <c r="AP8" s="16"/>
      <c r="AQ8" s="17">
        <v>0</v>
      </c>
      <c r="AR8" s="16"/>
      <c r="AS8" s="17">
        <v>0</v>
      </c>
      <c r="AT8" s="16"/>
      <c r="AU8" s="17">
        <v>87.7</v>
      </c>
      <c r="AV8" s="16"/>
      <c r="AW8" s="17">
        <v>0</v>
      </c>
      <c r="AX8" s="16"/>
      <c r="AY8" s="17">
        <v>127.5</v>
      </c>
      <c r="AZ8" s="16"/>
      <c r="BA8" s="8">
        <f t="shared" si="1"/>
        <v>161.63</v>
      </c>
      <c r="BB8" s="80"/>
    </row>
    <row r="9" spans="1:54" ht="12.75">
      <c r="A9" s="37" t="s">
        <v>36</v>
      </c>
      <c r="B9" s="17">
        <f>SUM(B4:B8)</f>
        <v>572.8900000000001</v>
      </c>
      <c r="C9" s="78"/>
      <c r="D9" s="8">
        <f>SUM(D4:D8)</f>
        <v>534.59</v>
      </c>
      <c r="E9" s="78"/>
      <c r="F9" s="17"/>
      <c r="G9" s="16"/>
      <c r="H9" s="17"/>
      <c r="I9" s="17"/>
      <c r="J9" s="17"/>
      <c r="K9" s="17"/>
      <c r="L9" s="17"/>
      <c r="M9" s="17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8">
        <f t="shared" si="0"/>
        <v>1107.48</v>
      </c>
      <c r="AA9" s="80"/>
      <c r="AB9" s="37" t="s">
        <v>36</v>
      </c>
      <c r="AC9" s="17">
        <f>SUM(AC4:AC8)</f>
        <v>707.3</v>
      </c>
      <c r="AD9" s="78"/>
      <c r="AE9" s="17">
        <f>SUM(AE4:AE8)</f>
        <v>507.24999999999994</v>
      </c>
      <c r="AF9" s="78"/>
      <c r="AG9" s="17">
        <f>SUM(AG4:AG8)</f>
        <v>511.58000000000004</v>
      </c>
      <c r="AH9" s="16"/>
      <c r="AI9" s="17">
        <f>SUM(AI4:AI8)</f>
        <v>694.2599999999999</v>
      </c>
      <c r="AJ9" s="17"/>
      <c r="AK9" s="17">
        <f>SUM(AK4:AK8)</f>
        <v>806.24</v>
      </c>
      <c r="AL9" s="17"/>
      <c r="AM9" s="17">
        <f>SUM(AM4:AM8)</f>
        <v>437.63</v>
      </c>
      <c r="AN9" s="17"/>
      <c r="AO9" s="17">
        <f>SUM(AO4:AO8)</f>
        <v>563.6899999999999</v>
      </c>
      <c r="AP9" s="16"/>
      <c r="AQ9" s="17">
        <f>SUM(AQ4:AQ8)</f>
        <v>411.96</v>
      </c>
      <c r="AR9" s="16"/>
      <c r="AS9" s="17">
        <f>SUM(AS4:AS8)</f>
        <v>475.19</v>
      </c>
      <c r="AT9" s="16"/>
      <c r="AU9" s="17">
        <f>SUM(AU4:AU8)</f>
        <v>559.89</v>
      </c>
      <c r="AV9" s="16"/>
      <c r="AW9" s="17">
        <f>SUM(AW4:AW8)</f>
        <v>724.1099999999999</v>
      </c>
      <c r="AX9" s="16"/>
      <c r="AY9" s="17">
        <f>SUM(AY4:AY8)</f>
        <v>577.06</v>
      </c>
      <c r="AZ9" s="16"/>
      <c r="BA9" s="8">
        <f t="shared" si="1"/>
        <v>1214.55</v>
      </c>
      <c r="BB9" s="80"/>
    </row>
    <row r="10" spans="1:54" ht="12.75">
      <c r="A10" s="37" t="s">
        <v>6</v>
      </c>
      <c r="B10" s="17">
        <v>15</v>
      </c>
      <c r="C10" s="77"/>
      <c r="D10" s="8">
        <v>10</v>
      </c>
      <c r="E10" s="77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8">
        <f t="shared" si="0"/>
        <v>25</v>
      </c>
      <c r="AA10" s="80"/>
      <c r="AB10" s="37" t="s">
        <v>6</v>
      </c>
      <c r="AC10" s="17">
        <v>29.5</v>
      </c>
      <c r="AD10" s="77"/>
      <c r="AE10" s="17">
        <v>0</v>
      </c>
      <c r="AF10" s="77"/>
      <c r="AG10" s="17">
        <v>31</v>
      </c>
      <c r="AH10" s="16"/>
      <c r="AI10" s="17">
        <v>35.38</v>
      </c>
      <c r="AJ10" s="16"/>
      <c r="AK10" s="17">
        <v>0</v>
      </c>
      <c r="AL10" s="16"/>
      <c r="AM10" s="17">
        <v>20</v>
      </c>
      <c r="AN10" s="16"/>
      <c r="AO10" s="17">
        <v>10</v>
      </c>
      <c r="AP10" s="16"/>
      <c r="AQ10" s="17">
        <v>10</v>
      </c>
      <c r="AR10" s="16"/>
      <c r="AS10" s="17">
        <v>12</v>
      </c>
      <c r="AT10" s="16"/>
      <c r="AU10" s="17">
        <v>30</v>
      </c>
      <c r="AV10" s="16"/>
      <c r="AW10" s="17">
        <v>15</v>
      </c>
      <c r="AX10" s="16"/>
      <c r="AY10" s="17">
        <v>20</v>
      </c>
      <c r="AZ10" s="16"/>
      <c r="BA10" s="8">
        <f t="shared" si="1"/>
        <v>29.5</v>
      </c>
      <c r="BB10" s="80"/>
    </row>
    <row r="11" spans="1:54" ht="12.75">
      <c r="A11" s="37" t="s">
        <v>29</v>
      </c>
      <c r="B11" s="17">
        <v>2.42</v>
      </c>
      <c r="C11" s="77"/>
      <c r="D11" s="8">
        <v>0</v>
      </c>
      <c r="E11" s="77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8">
        <f t="shared" si="0"/>
        <v>2.42</v>
      </c>
      <c r="AA11" s="80"/>
      <c r="AB11" s="37" t="s">
        <v>29</v>
      </c>
      <c r="AC11" s="17">
        <v>0</v>
      </c>
      <c r="AD11" s="77"/>
      <c r="AE11" s="17">
        <v>0</v>
      </c>
      <c r="AF11" s="77"/>
      <c r="AG11" s="17">
        <v>0</v>
      </c>
      <c r="AH11" s="16"/>
      <c r="AI11" s="17">
        <v>0</v>
      </c>
      <c r="AJ11" s="16"/>
      <c r="AK11" s="17">
        <v>0</v>
      </c>
      <c r="AL11" s="16"/>
      <c r="AM11" s="17">
        <v>0</v>
      </c>
      <c r="AN11" s="16"/>
      <c r="AO11" s="17">
        <v>0</v>
      </c>
      <c r="AP11" s="16"/>
      <c r="AQ11" s="17">
        <v>0</v>
      </c>
      <c r="AR11" s="16"/>
      <c r="AS11" s="17">
        <v>0</v>
      </c>
      <c r="AT11" s="16"/>
      <c r="AU11" s="17">
        <v>0</v>
      </c>
      <c r="AV11" s="16"/>
      <c r="AW11" s="17">
        <v>0</v>
      </c>
      <c r="AX11" s="16"/>
      <c r="AY11" s="17">
        <v>0</v>
      </c>
      <c r="AZ11" s="16"/>
      <c r="BA11" s="8">
        <f t="shared" si="1"/>
        <v>0</v>
      </c>
      <c r="BB11" s="80"/>
    </row>
    <row r="12" spans="1:54" ht="12.75">
      <c r="A12" s="53" t="s">
        <v>21</v>
      </c>
      <c r="B12" s="54">
        <f>SUM(B9:B11)</f>
        <v>590.3100000000001</v>
      </c>
      <c r="C12" s="83"/>
      <c r="D12" s="55">
        <f>SUM(D9:D11)</f>
        <v>544.59</v>
      </c>
      <c r="E12" s="83"/>
      <c r="F12" s="54"/>
      <c r="G12" s="56"/>
      <c r="H12" s="54"/>
      <c r="I12" s="54"/>
      <c r="J12" s="54"/>
      <c r="K12" s="54"/>
      <c r="L12" s="54"/>
      <c r="M12" s="54"/>
      <c r="N12" s="54"/>
      <c r="O12" s="56"/>
      <c r="P12" s="54"/>
      <c r="Q12" s="56"/>
      <c r="R12" s="54"/>
      <c r="S12" s="54"/>
      <c r="T12" s="54"/>
      <c r="U12" s="56"/>
      <c r="V12" s="54"/>
      <c r="W12" s="56"/>
      <c r="X12" s="54"/>
      <c r="Y12" s="56"/>
      <c r="Z12" s="55">
        <f>SUM(B12:Y12)</f>
        <v>1134.9</v>
      </c>
      <c r="AA12" s="84"/>
      <c r="AB12" s="53" t="s">
        <v>21</v>
      </c>
      <c r="AC12" s="54">
        <f>SUM(AC9:AC11)</f>
        <v>736.8</v>
      </c>
      <c r="AD12" s="83"/>
      <c r="AE12" s="54">
        <f>SUM(AE9:AE11)</f>
        <v>507.24999999999994</v>
      </c>
      <c r="AF12" s="83"/>
      <c r="AG12" s="54">
        <f>SUM(AG9:AG11)</f>
        <v>542.58</v>
      </c>
      <c r="AH12" s="56"/>
      <c r="AI12" s="54">
        <f>SUM(AI9:AI11)</f>
        <v>729.6399999999999</v>
      </c>
      <c r="AJ12" s="54"/>
      <c r="AK12" s="54">
        <f>SUM(AK9:AK11)</f>
        <v>806.24</v>
      </c>
      <c r="AL12" s="54"/>
      <c r="AM12" s="54">
        <f>SUM(AM9:AM11)</f>
        <v>457.63</v>
      </c>
      <c r="AN12" s="54"/>
      <c r="AO12" s="54">
        <f>SUM(AO9:AO11)</f>
        <v>573.6899999999999</v>
      </c>
      <c r="AP12" s="56"/>
      <c r="AQ12" s="54">
        <f>SUM(AQ9:AQ11)</f>
        <v>421.96</v>
      </c>
      <c r="AR12" s="56"/>
      <c r="AS12" s="54">
        <f>SUM(AS9:AS11)</f>
        <v>487.19</v>
      </c>
      <c r="AT12" s="54"/>
      <c r="AU12" s="54">
        <f>SUM(AU9:AU11)</f>
        <v>589.89</v>
      </c>
      <c r="AV12" s="56"/>
      <c r="AW12" s="54">
        <f>SUM(AW9:AW11)</f>
        <v>739.1099999999999</v>
      </c>
      <c r="AX12" s="56"/>
      <c r="AY12" s="54">
        <f>SUM(AY9:AY11)</f>
        <v>597.06</v>
      </c>
      <c r="AZ12" s="56"/>
      <c r="BA12" s="57">
        <f>SUM(AC12:AE12)</f>
        <v>1244.05</v>
      </c>
      <c r="BB12" s="84"/>
    </row>
    <row r="13" spans="1:54" ht="13.5" thickBot="1">
      <c r="A13" s="94"/>
      <c r="B13" s="95"/>
      <c r="C13" s="96"/>
      <c r="D13" s="97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95"/>
      <c r="U13" s="96"/>
      <c r="V13" s="95"/>
      <c r="W13" s="96"/>
      <c r="X13" s="95"/>
      <c r="Y13" s="96"/>
      <c r="Z13" s="95"/>
      <c r="AA13" s="98"/>
      <c r="AB13" s="99"/>
      <c r="AC13" s="100"/>
      <c r="AD13" s="96"/>
      <c r="AE13" s="100"/>
      <c r="AF13" s="96"/>
      <c r="AG13" s="100"/>
      <c r="AH13" s="101"/>
      <c r="AI13" s="100"/>
      <c r="AJ13" s="101"/>
      <c r="AK13" s="100"/>
      <c r="AL13" s="101"/>
      <c r="AM13" s="100"/>
      <c r="AN13" s="101"/>
      <c r="AO13" s="100"/>
      <c r="AP13" s="101"/>
      <c r="AQ13" s="100"/>
      <c r="AR13" s="101"/>
      <c r="AS13" s="100"/>
      <c r="AT13" s="101"/>
      <c r="AU13" s="100"/>
      <c r="AV13" s="101"/>
      <c r="AW13" s="100"/>
      <c r="AX13" s="101"/>
      <c r="AY13" s="100"/>
      <c r="AZ13" s="101"/>
      <c r="BA13" s="100"/>
      <c r="BB13" s="98"/>
    </row>
    <row r="14" spans="1:54" ht="13.5" thickBot="1">
      <c r="A14" s="65" t="s">
        <v>22</v>
      </c>
      <c r="B14" s="66"/>
      <c r="C14" s="67"/>
      <c r="D14" s="68"/>
      <c r="E14" s="67"/>
      <c r="F14" s="66"/>
      <c r="G14" s="67"/>
      <c r="H14" s="66"/>
      <c r="I14" s="67"/>
      <c r="J14" s="66"/>
      <c r="K14" s="67"/>
      <c r="L14" s="66"/>
      <c r="M14" s="67"/>
      <c r="N14" s="66"/>
      <c r="O14" s="67"/>
      <c r="P14" s="66"/>
      <c r="Q14" s="67"/>
      <c r="R14" s="66"/>
      <c r="S14" s="67"/>
      <c r="T14" s="66"/>
      <c r="U14" s="67"/>
      <c r="V14" s="66"/>
      <c r="W14" s="67"/>
      <c r="X14" s="66"/>
      <c r="Y14" s="67"/>
      <c r="Z14" s="66"/>
      <c r="AA14" s="69"/>
      <c r="AB14" s="65" t="s">
        <v>22</v>
      </c>
      <c r="AC14" s="66"/>
      <c r="AD14" s="67"/>
      <c r="AE14" s="66"/>
      <c r="AF14" s="67"/>
      <c r="AG14" s="66"/>
      <c r="AH14" s="67"/>
      <c r="AI14" s="66"/>
      <c r="AJ14" s="67"/>
      <c r="AK14" s="66"/>
      <c r="AL14" s="67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66"/>
      <c r="AZ14" s="67"/>
      <c r="BA14" s="66"/>
      <c r="BB14" s="69"/>
    </row>
    <row r="15" spans="1:54" ht="12.75">
      <c r="A15" s="60" t="s">
        <v>23</v>
      </c>
      <c r="B15" s="61">
        <f>SUM(31.96+7.86)</f>
        <v>39.82</v>
      </c>
      <c r="C15" s="62">
        <f>B15/B12</f>
        <v>0.06745608239738442</v>
      </c>
      <c r="D15" s="63">
        <f>SUM(8+73)</f>
        <v>81</v>
      </c>
      <c r="E15" s="62">
        <f>D15/D12</f>
        <v>0.1487357461576599</v>
      </c>
      <c r="F15" s="61">
        <v>0</v>
      </c>
      <c r="G15" s="62" t="e">
        <f>F15/F12</f>
        <v>#DIV/0!</v>
      </c>
      <c r="H15" s="61">
        <v>0</v>
      </c>
      <c r="I15" s="62" t="e">
        <f>H15/H12</f>
        <v>#DIV/0!</v>
      </c>
      <c r="J15" s="61">
        <v>0</v>
      </c>
      <c r="K15" s="62" t="e">
        <f>J15/J12</f>
        <v>#DIV/0!</v>
      </c>
      <c r="L15" s="61">
        <v>0</v>
      </c>
      <c r="M15" s="62" t="e">
        <f>L15/L12</f>
        <v>#DIV/0!</v>
      </c>
      <c r="N15" s="61">
        <v>0</v>
      </c>
      <c r="O15" s="62" t="e">
        <f>N15/N12</f>
        <v>#DIV/0!</v>
      </c>
      <c r="P15" s="61">
        <v>0</v>
      </c>
      <c r="Q15" s="62" t="e">
        <f>P15/P12</f>
        <v>#DIV/0!</v>
      </c>
      <c r="R15" s="61">
        <v>0</v>
      </c>
      <c r="S15" s="62" t="e">
        <f>R15/R12</f>
        <v>#DIV/0!</v>
      </c>
      <c r="T15" s="61">
        <v>0</v>
      </c>
      <c r="U15" s="62" t="e">
        <f>T15/T12</f>
        <v>#DIV/0!</v>
      </c>
      <c r="V15" s="61">
        <v>0</v>
      </c>
      <c r="W15" s="62" t="e">
        <f>V15/V12</f>
        <v>#DIV/0!</v>
      </c>
      <c r="X15" s="61">
        <v>0</v>
      </c>
      <c r="Y15" s="62" t="e">
        <f>X15/X12</f>
        <v>#DIV/0!</v>
      </c>
      <c r="Z15" s="61">
        <f>B15+D15</f>
        <v>120.82</v>
      </c>
      <c r="AA15" s="64">
        <f>Z15/Z12</f>
        <v>0.10645871882985283</v>
      </c>
      <c r="AB15" s="60" t="s">
        <v>23</v>
      </c>
      <c r="AC15" s="61">
        <v>37.77</v>
      </c>
      <c r="AD15" s="62">
        <f>AC15/AC12</f>
        <v>0.05126221498371336</v>
      </c>
      <c r="AE15" s="61">
        <v>18.46</v>
      </c>
      <c r="AF15" s="62">
        <f>AE15/AE12</f>
        <v>0.03639231148348941</v>
      </c>
      <c r="AG15" s="61">
        <v>10.24</v>
      </c>
      <c r="AH15" s="62">
        <f>AG15/AG12</f>
        <v>0.01887279295219138</v>
      </c>
      <c r="AI15" s="61">
        <v>93.1</v>
      </c>
      <c r="AJ15" s="62">
        <f>AI15/AI12</f>
        <v>0.12759717120771888</v>
      </c>
      <c r="AK15" s="61">
        <v>43.1</v>
      </c>
      <c r="AL15" s="62">
        <f>AK15/AK12</f>
        <v>0.05345802738638619</v>
      </c>
      <c r="AM15" s="61">
        <v>40.92</v>
      </c>
      <c r="AN15" s="62">
        <f>AM15/AM12</f>
        <v>0.08941721478049953</v>
      </c>
      <c r="AO15" s="61">
        <v>28.75</v>
      </c>
      <c r="AP15" s="62">
        <f>AO15/AO12</f>
        <v>0.05011417315972041</v>
      </c>
      <c r="AQ15" s="61">
        <v>31.72</v>
      </c>
      <c r="AR15" s="62">
        <f>AQ15/AQ12</f>
        <v>0.07517300218030146</v>
      </c>
      <c r="AS15" s="61">
        <v>24.87</v>
      </c>
      <c r="AT15" s="62">
        <f>AS15/AS12</f>
        <v>0.051047845809643055</v>
      </c>
      <c r="AU15" s="61">
        <v>30.06</v>
      </c>
      <c r="AV15" s="62">
        <f>AU15/AU12</f>
        <v>0.05095865330824391</v>
      </c>
      <c r="AW15" s="61">
        <v>56.56</v>
      </c>
      <c r="AX15" s="62">
        <f>AW15/AW12</f>
        <v>0.0765244686176618</v>
      </c>
      <c r="AY15" s="61">
        <v>0</v>
      </c>
      <c r="AZ15" s="62">
        <f>AY15/AY12</f>
        <v>0</v>
      </c>
      <c r="BA15" s="61">
        <f>AC15+AE15</f>
        <v>56.230000000000004</v>
      </c>
      <c r="BB15" s="64">
        <f>BA15/BA12</f>
        <v>0.045199147944214466</v>
      </c>
    </row>
    <row r="16" spans="1:54" ht="12.75">
      <c r="A16" s="37" t="s">
        <v>24</v>
      </c>
      <c r="B16" s="17">
        <v>16.45</v>
      </c>
      <c r="C16" s="16">
        <f>B16/B12</f>
        <v>0.027866714099371512</v>
      </c>
      <c r="D16" s="8">
        <f>SUM(24+10+21)</f>
        <v>55</v>
      </c>
      <c r="E16" s="16">
        <f>D16/D12</f>
        <v>0.10099340788483079</v>
      </c>
      <c r="F16" s="17">
        <v>0</v>
      </c>
      <c r="G16" s="16" t="e">
        <f>F16/F12</f>
        <v>#DIV/0!</v>
      </c>
      <c r="H16" s="17">
        <v>0</v>
      </c>
      <c r="I16" s="16" t="e">
        <f>H16/H12</f>
        <v>#DIV/0!</v>
      </c>
      <c r="J16" s="17">
        <v>0</v>
      </c>
      <c r="K16" s="16" t="e">
        <f>J16/J12</f>
        <v>#DIV/0!</v>
      </c>
      <c r="L16" s="44">
        <v>0</v>
      </c>
      <c r="M16" s="16" t="e">
        <f>L16/L12</f>
        <v>#DIV/0!</v>
      </c>
      <c r="N16" s="17">
        <v>0</v>
      </c>
      <c r="O16" s="16" t="e">
        <f>N16/N12</f>
        <v>#DIV/0!</v>
      </c>
      <c r="P16" s="17">
        <v>0</v>
      </c>
      <c r="Q16" s="16" t="e">
        <f>P16/P12</f>
        <v>#DIV/0!</v>
      </c>
      <c r="R16" s="17">
        <v>0</v>
      </c>
      <c r="S16" s="16" t="e">
        <f>R16/R12</f>
        <v>#DIV/0!</v>
      </c>
      <c r="T16" s="17">
        <v>0</v>
      </c>
      <c r="U16" s="16" t="e">
        <f>T16/T12</f>
        <v>#DIV/0!</v>
      </c>
      <c r="V16" s="17">
        <v>0</v>
      </c>
      <c r="W16" s="16" t="e">
        <f>V16/V12</f>
        <v>#DIV/0!</v>
      </c>
      <c r="X16" s="17">
        <v>0</v>
      </c>
      <c r="Y16" s="16" t="e">
        <f>X16/X12</f>
        <v>#DIV/0!</v>
      </c>
      <c r="Z16" s="17">
        <f aca="true" t="shared" si="2" ref="Z16:Z24">B16+D16</f>
        <v>71.45</v>
      </c>
      <c r="AA16" s="38">
        <f>Z16/Z12</f>
        <v>0.0629570887302846</v>
      </c>
      <c r="AB16" s="37" t="s">
        <v>24</v>
      </c>
      <c r="AC16" s="17">
        <v>0</v>
      </c>
      <c r="AD16" s="16">
        <f>AC16/AC12</f>
        <v>0</v>
      </c>
      <c r="AE16" s="17">
        <v>40</v>
      </c>
      <c r="AF16" s="16">
        <f>AE16/AE12</f>
        <v>0.07885657959586004</v>
      </c>
      <c r="AG16" s="17">
        <v>10</v>
      </c>
      <c r="AH16" s="16">
        <f>AG16/AG12</f>
        <v>0.018430461867374397</v>
      </c>
      <c r="AI16" s="17">
        <v>90.25</v>
      </c>
      <c r="AJ16" s="16">
        <f>AI16/AI12</f>
        <v>0.12369113535442137</v>
      </c>
      <c r="AK16" s="17">
        <v>29.75</v>
      </c>
      <c r="AL16" s="16">
        <f>AK16/AK12</f>
        <v>0.03689968247668188</v>
      </c>
      <c r="AM16" s="8">
        <v>73.62</v>
      </c>
      <c r="AN16" s="16">
        <f>AM16/AM12</f>
        <v>0.16087232043353802</v>
      </c>
      <c r="AO16" s="17">
        <v>39.14</v>
      </c>
      <c r="AP16" s="16">
        <f>AO16/AO12</f>
        <v>0.06822499956422459</v>
      </c>
      <c r="AQ16" s="17">
        <v>20</v>
      </c>
      <c r="AR16" s="16">
        <f>AQ16/AQ12</f>
        <v>0.04739785761683572</v>
      </c>
      <c r="AS16" s="17">
        <v>51.58</v>
      </c>
      <c r="AT16" s="16">
        <f>AS16/AS12</f>
        <v>0.10587245222603091</v>
      </c>
      <c r="AU16" s="17">
        <v>71.06</v>
      </c>
      <c r="AV16" s="16">
        <f>AU16/AU12</f>
        <v>0.12046313719507028</v>
      </c>
      <c r="AW16" s="17">
        <v>49.5</v>
      </c>
      <c r="AX16" s="16">
        <f>AW16/AW12</f>
        <v>0.06697243982627755</v>
      </c>
      <c r="AY16" s="17">
        <v>54</v>
      </c>
      <c r="AZ16" s="16">
        <f>AY16/AY12</f>
        <v>0.09044317154054869</v>
      </c>
      <c r="BA16" s="17">
        <f aca="true" t="shared" si="3" ref="BA16:BA24">AC16+AE16</f>
        <v>40</v>
      </c>
      <c r="BB16" s="38">
        <f>BA16/BA12</f>
        <v>0.03215304851091194</v>
      </c>
    </row>
    <row r="17" spans="1:54" ht="12.75">
      <c r="A17" s="37" t="s">
        <v>6</v>
      </c>
      <c r="B17" s="17">
        <f>SUM(54+37.1+27.8+63.25)</f>
        <v>182.14999999999998</v>
      </c>
      <c r="C17" s="16">
        <f>B17/B12</f>
        <v>0.3085666853009435</v>
      </c>
      <c r="D17" s="8">
        <v>0</v>
      </c>
      <c r="E17" s="16">
        <f>D17/D12</f>
        <v>0</v>
      </c>
      <c r="F17" s="17">
        <v>0</v>
      </c>
      <c r="G17" s="16" t="e">
        <f>F17/F12</f>
        <v>#DIV/0!</v>
      </c>
      <c r="H17" s="17">
        <v>0</v>
      </c>
      <c r="I17" s="16" t="e">
        <f>H17/H12</f>
        <v>#DIV/0!</v>
      </c>
      <c r="J17" s="17">
        <v>0</v>
      </c>
      <c r="K17" s="16" t="e">
        <f>J17/J12</f>
        <v>#DIV/0!</v>
      </c>
      <c r="L17" s="17">
        <v>0</v>
      </c>
      <c r="M17" s="16" t="e">
        <f>L17/L12</f>
        <v>#DIV/0!</v>
      </c>
      <c r="N17" s="17">
        <v>0</v>
      </c>
      <c r="O17" s="16" t="e">
        <f>N17/N12</f>
        <v>#DIV/0!</v>
      </c>
      <c r="P17" s="17">
        <v>0</v>
      </c>
      <c r="Q17" s="16" t="e">
        <f>P17/P12</f>
        <v>#DIV/0!</v>
      </c>
      <c r="R17" s="17">
        <v>0</v>
      </c>
      <c r="S17" s="16" t="e">
        <f>R17/R12</f>
        <v>#DIV/0!</v>
      </c>
      <c r="T17" s="17">
        <v>0</v>
      </c>
      <c r="U17" s="16" t="e">
        <f>T17/T12</f>
        <v>#DIV/0!</v>
      </c>
      <c r="V17" s="17">
        <v>0</v>
      </c>
      <c r="W17" s="16" t="e">
        <f>V17/V12</f>
        <v>#DIV/0!</v>
      </c>
      <c r="X17" s="17">
        <v>0</v>
      </c>
      <c r="Y17" s="16" t="e">
        <f>X17/X12</f>
        <v>#DIV/0!</v>
      </c>
      <c r="Z17" s="17">
        <f t="shared" si="2"/>
        <v>182.14999999999998</v>
      </c>
      <c r="AA17" s="38">
        <f>Z17/Z12</f>
        <v>0.16049872235439241</v>
      </c>
      <c r="AB17" s="37" t="s">
        <v>6</v>
      </c>
      <c r="AC17" s="17">
        <v>121.42</v>
      </c>
      <c r="AD17" s="16">
        <f>AC17/AC12</f>
        <v>0.16479370249728556</v>
      </c>
      <c r="AE17" s="17">
        <v>54</v>
      </c>
      <c r="AF17" s="16">
        <f>AE17/AE12</f>
        <v>0.10645638245441105</v>
      </c>
      <c r="AG17" s="17">
        <v>30.35</v>
      </c>
      <c r="AH17" s="16">
        <f>AG17/AG12</f>
        <v>0.05593645176748129</v>
      </c>
      <c r="AI17" s="17">
        <v>45.9</v>
      </c>
      <c r="AJ17" s="16">
        <f>AI17/AI12</f>
        <v>0.06290773532152844</v>
      </c>
      <c r="AK17" s="17">
        <v>3.25</v>
      </c>
      <c r="AL17" s="16">
        <f>AK17/AK12</f>
        <v>0.004031057749553483</v>
      </c>
      <c r="AM17" s="17">
        <v>20</v>
      </c>
      <c r="AN17" s="16">
        <f>AM17/AM12</f>
        <v>0.04370342853396849</v>
      </c>
      <c r="AO17" s="17">
        <v>54.97</v>
      </c>
      <c r="AP17" s="16">
        <f>AO17/AO12</f>
        <v>0.09581829908138542</v>
      </c>
      <c r="AQ17" s="17">
        <v>0</v>
      </c>
      <c r="AR17" s="16">
        <f>AQ17/AQ12</f>
        <v>0</v>
      </c>
      <c r="AS17" s="17">
        <v>50</v>
      </c>
      <c r="AT17" s="16">
        <f>AS17/AS12</f>
        <v>0.10262936431371744</v>
      </c>
      <c r="AU17" s="17">
        <v>122.88</v>
      </c>
      <c r="AV17" s="16">
        <f>AU17/AU12</f>
        <v>0.20831002390276152</v>
      </c>
      <c r="AW17" s="17">
        <v>4.05</v>
      </c>
      <c r="AX17" s="16">
        <f>AW17/AW12</f>
        <v>0.005479563258513618</v>
      </c>
      <c r="AY17" s="17">
        <v>0</v>
      </c>
      <c r="AZ17" s="16">
        <f>AY17/AY12</f>
        <v>0</v>
      </c>
      <c r="BA17" s="17">
        <f t="shared" si="3"/>
        <v>175.42000000000002</v>
      </c>
      <c r="BB17" s="38">
        <f>BA17/BA12</f>
        <v>0.14100719424460434</v>
      </c>
    </row>
    <row r="18" spans="1:54" ht="12.75">
      <c r="A18" s="37" t="s">
        <v>25</v>
      </c>
      <c r="B18" s="17">
        <v>17.28</v>
      </c>
      <c r="C18" s="16">
        <f>B18/B12</f>
        <v>0.029272754993139197</v>
      </c>
      <c r="D18" s="8">
        <v>0</v>
      </c>
      <c r="E18" s="16">
        <f>D18/D12</f>
        <v>0</v>
      </c>
      <c r="F18" s="17">
        <v>0</v>
      </c>
      <c r="G18" s="16" t="e">
        <f>F18/F12</f>
        <v>#DIV/0!</v>
      </c>
      <c r="H18" s="17">
        <v>0</v>
      </c>
      <c r="I18" s="16" t="e">
        <f>H18/H12</f>
        <v>#DIV/0!</v>
      </c>
      <c r="J18" s="17">
        <v>0</v>
      </c>
      <c r="K18" s="16" t="e">
        <f>J18/J12</f>
        <v>#DIV/0!</v>
      </c>
      <c r="L18" s="17">
        <v>0</v>
      </c>
      <c r="M18" s="16" t="e">
        <f>L18/L12</f>
        <v>#DIV/0!</v>
      </c>
      <c r="N18" s="17">
        <v>0</v>
      </c>
      <c r="O18" s="16" t="e">
        <f>N18/N12</f>
        <v>#DIV/0!</v>
      </c>
      <c r="P18" s="17">
        <v>0</v>
      </c>
      <c r="Q18" s="16" t="e">
        <f>P18/P12</f>
        <v>#DIV/0!</v>
      </c>
      <c r="R18" s="17">
        <v>0</v>
      </c>
      <c r="S18" s="16" t="e">
        <f>R18/R12</f>
        <v>#DIV/0!</v>
      </c>
      <c r="T18" s="17">
        <v>0</v>
      </c>
      <c r="U18" s="16" t="e">
        <f>T18/T12</f>
        <v>#DIV/0!</v>
      </c>
      <c r="V18" s="17">
        <v>0</v>
      </c>
      <c r="W18" s="16" t="e">
        <f>V18/V12</f>
        <v>#DIV/0!</v>
      </c>
      <c r="X18" s="17">
        <v>0</v>
      </c>
      <c r="Y18" s="16" t="e">
        <f>X18/X12</f>
        <v>#DIV/0!</v>
      </c>
      <c r="Z18" s="17">
        <f t="shared" si="2"/>
        <v>17.28</v>
      </c>
      <c r="AA18" s="38">
        <f>Z18/Z12</f>
        <v>0.015226011102299762</v>
      </c>
      <c r="AB18" s="37" t="s">
        <v>25</v>
      </c>
      <c r="AC18" s="17">
        <v>0</v>
      </c>
      <c r="AD18" s="16">
        <f>AC18/AC12</f>
        <v>0</v>
      </c>
      <c r="AE18" s="17">
        <v>0</v>
      </c>
      <c r="AF18" s="16">
        <f>AE18/AE12</f>
        <v>0</v>
      </c>
      <c r="AG18" s="17">
        <v>0</v>
      </c>
      <c r="AH18" s="16">
        <f>AG18/AG12</f>
        <v>0</v>
      </c>
      <c r="AI18" s="17">
        <v>70.2</v>
      </c>
      <c r="AJ18" s="16">
        <f>AI18/AI12</f>
        <v>0.09621183049174938</v>
      </c>
      <c r="AK18" s="17">
        <v>0</v>
      </c>
      <c r="AL18" s="16">
        <f>AK18/AK12</f>
        <v>0</v>
      </c>
      <c r="AM18" s="17">
        <v>0</v>
      </c>
      <c r="AN18" s="16">
        <f>AM18/AM12</f>
        <v>0</v>
      </c>
      <c r="AO18" s="17">
        <v>4.3</v>
      </c>
      <c r="AP18" s="16">
        <f>AO18/AO12</f>
        <v>0.0074953372030190524</v>
      </c>
      <c r="AQ18" s="17">
        <v>6.48</v>
      </c>
      <c r="AR18" s="16">
        <f>AQ18/AQ12</f>
        <v>0.015356905867854775</v>
      </c>
      <c r="AS18" s="17">
        <v>29.1</v>
      </c>
      <c r="AT18" s="16">
        <f>AS18/AS12</f>
        <v>0.059730290030583555</v>
      </c>
      <c r="AU18" s="17">
        <v>0</v>
      </c>
      <c r="AV18" s="16">
        <f>AU18/AU12</f>
        <v>0</v>
      </c>
      <c r="AW18" s="17">
        <v>10.75</v>
      </c>
      <c r="AX18" s="16">
        <f>AW18/AW12</f>
        <v>0.014544519760252197</v>
      </c>
      <c r="AY18" s="17">
        <v>36</v>
      </c>
      <c r="AZ18" s="16">
        <f>AY18/AY12</f>
        <v>0.06029544769369913</v>
      </c>
      <c r="BA18" s="17">
        <f t="shared" si="3"/>
        <v>0</v>
      </c>
      <c r="BB18" s="38">
        <f>BA18/BA12</f>
        <v>0</v>
      </c>
    </row>
    <row r="19" spans="1:54" ht="12.75">
      <c r="A19" s="37" t="s">
        <v>26</v>
      </c>
      <c r="B19" s="17">
        <v>0</v>
      </c>
      <c r="C19" s="16">
        <f>B19/B16</f>
        <v>0</v>
      </c>
      <c r="D19" s="8">
        <v>10</v>
      </c>
      <c r="E19" s="16">
        <f>D19/D16</f>
        <v>0.18181818181818182</v>
      </c>
      <c r="F19" s="17">
        <v>0</v>
      </c>
      <c r="G19" s="16" t="e">
        <f>F19/F12</f>
        <v>#DIV/0!</v>
      </c>
      <c r="H19" s="17">
        <v>0</v>
      </c>
      <c r="I19" s="16" t="e">
        <f>H19/H12</f>
        <v>#DIV/0!</v>
      </c>
      <c r="J19" s="17">
        <v>0</v>
      </c>
      <c r="K19" s="16" t="e">
        <f>J19/J12</f>
        <v>#DIV/0!</v>
      </c>
      <c r="L19" s="17">
        <v>0</v>
      </c>
      <c r="M19" s="16" t="e">
        <f>L19/L12</f>
        <v>#DIV/0!</v>
      </c>
      <c r="N19" s="17">
        <v>0</v>
      </c>
      <c r="O19" s="16" t="e">
        <f>N19/N12</f>
        <v>#DIV/0!</v>
      </c>
      <c r="P19" s="17">
        <v>0</v>
      </c>
      <c r="Q19" s="16" t="e">
        <f>P19/P12</f>
        <v>#DIV/0!</v>
      </c>
      <c r="R19" s="17">
        <v>0</v>
      </c>
      <c r="S19" s="16" t="e">
        <f>R19/R12</f>
        <v>#DIV/0!</v>
      </c>
      <c r="T19" s="17">
        <v>0</v>
      </c>
      <c r="U19" s="16" t="e">
        <f>T19/T12</f>
        <v>#DIV/0!</v>
      </c>
      <c r="V19" s="17">
        <v>0</v>
      </c>
      <c r="W19" s="16" t="e">
        <f>V19/V12</f>
        <v>#DIV/0!</v>
      </c>
      <c r="X19" s="17">
        <v>0</v>
      </c>
      <c r="Y19" s="16" t="e">
        <f>X19/X12</f>
        <v>#DIV/0!</v>
      </c>
      <c r="Z19" s="17">
        <f t="shared" si="2"/>
        <v>10</v>
      </c>
      <c r="AA19" s="38">
        <f>Z19/Z12</f>
        <v>0.008811349017534584</v>
      </c>
      <c r="AB19" s="37" t="s">
        <v>26</v>
      </c>
      <c r="AC19" s="17">
        <v>0</v>
      </c>
      <c r="AD19" s="16">
        <f>AC19/AC12</f>
        <v>0</v>
      </c>
      <c r="AE19" s="17">
        <v>6.25</v>
      </c>
      <c r="AF19" s="16">
        <f>AE19/AE12</f>
        <v>0.012321340561853132</v>
      </c>
      <c r="AG19" s="17">
        <v>41.56</v>
      </c>
      <c r="AH19" s="16">
        <f>AG19/AG12</f>
        <v>0.07659699952080799</v>
      </c>
      <c r="AI19" s="17">
        <v>0</v>
      </c>
      <c r="AJ19" s="16">
        <f>AI19/AI12</f>
        <v>0</v>
      </c>
      <c r="AK19" s="17">
        <v>0</v>
      </c>
      <c r="AL19" s="16">
        <f>AK19/AK12</f>
        <v>0</v>
      </c>
      <c r="AM19" s="17">
        <v>0</v>
      </c>
      <c r="AN19" s="16">
        <f>AM19/AM12</f>
        <v>0</v>
      </c>
      <c r="AO19" s="17">
        <v>20</v>
      </c>
      <c r="AP19" s="16">
        <f>AO19/AO12</f>
        <v>0.0348620335024142</v>
      </c>
      <c r="AQ19" s="17">
        <v>15</v>
      </c>
      <c r="AR19" s="16">
        <f>AQ19/AQ12</f>
        <v>0.03554839321262679</v>
      </c>
      <c r="AS19" s="17">
        <v>5</v>
      </c>
      <c r="AT19" s="16">
        <f>AS19/AS12</f>
        <v>0.010262936431371744</v>
      </c>
      <c r="AU19" s="17">
        <v>5</v>
      </c>
      <c r="AV19" s="16">
        <f>AU19/AU12</f>
        <v>0.00847615657156419</v>
      </c>
      <c r="AW19" s="17">
        <v>19.6</v>
      </c>
      <c r="AX19" s="16">
        <f>AW19/AW12</f>
        <v>0.026518380214041216</v>
      </c>
      <c r="AY19" s="17">
        <v>5</v>
      </c>
      <c r="AZ19" s="16">
        <f>AY19/AY12</f>
        <v>0.00837436773523599</v>
      </c>
      <c r="BA19" s="17">
        <f t="shared" si="3"/>
        <v>6.25</v>
      </c>
      <c r="BB19" s="38">
        <f>BA19/BA12</f>
        <v>0.005023913829829991</v>
      </c>
    </row>
    <row r="20" spans="1:54" ht="12.75">
      <c r="A20" s="37" t="s">
        <v>27</v>
      </c>
      <c r="B20" s="17">
        <v>0</v>
      </c>
      <c r="C20" s="16">
        <f>B20/B12</f>
        <v>0</v>
      </c>
      <c r="D20" s="8">
        <v>65</v>
      </c>
      <c r="E20" s="16">
        <f>D20/D12</f>
        <v>0.11935584568207275</v>
      </c>
      <c r="F20" s="17">
        <v>0</v>
      </c>
      <c r="G20" s="16" t="e">
        <f>F20/F12</f>
        <v>#DIV/0!</v>
      </c>
      <c r="H20" s="17">
        <v>0</v>
      </c>
      <c r="I20" s="16" t="e">
        <f>H20/H12</f>
        <v>#DIV/0!</v>
      </c>
      <c r="J20" s="17">
        <v>0</v>
      </c>
      <c r="K20" s="16" t="e">
        <f>J20/J12</f>
        <v>#DIV/0!</v>
      </c>
      <c r="L20" s="17">
        <v>0</v>
      </c>
      <c r="M20" s="16" t="e">
        <f>L20/L12</f>
        <v>#DIV/0!</v>
      </c>
      <c r="N20" s="17">
        <v>0</v>
      </c>
      <c r="O20" s="16" t="e">
        <f>N20/N12</f>
        <v>#DIV/0!</v>
      </c>
      <c r="P20" s="17">
        <v>0</v>
      </c>
      <c r="Q20" s="16" t="e">
        <f>P20/P12</f>
        <v>#DIV/0!</v>
      </c>
      <c r="R20" s="17">
        <v>0</v>
      </c>
      <c r="S20" s="16" t="e">
        <f>R20/R12</f>
        <v>#DIV/0!</v>
      </c>
      <c r="T20" s="17">
        <v>0</v>
      </c>
      <c r="U20" s="16" t="e">
        <f>T20/T12</f>
        <v>#DIV/0!</v>
      </c>
      <c r="V20" s="17">
        <v>0</v>
      </c>
      <c r="W20" s="16" t="e">
        <f>V20/V12</f>
        <v>#DIV/0!</v>
      </c>
      <c r="X20" s="17">
        <v>0</v>
      </c>
      <c r="Y20" s="16" t="e">
        <f>X20/X12</f>
        <v>#DIV/0!</v>
      </c>
      <c r="Z20" s="17">
        <f t="shared" si="2"/>
        <v>65</v>
      </c>
      <c r="AA20" s="38">
        <f>Z20/Z12</f>
        <v>0.0572737686139748</v>
      </c>
      <c r="AB20" s="37" t="s">
        <v>27</v>
      </c>
      <c r="AC20" s="17">
        <v>0</v>
      </c>
      <c r="AD20" s="16">
        <f>AC20/AC12</f>
        <v>0</v>
      </c>
      <c r="AE20" s="17">
        <v>60</v>
      </c>
      <c r="AF20" s="16">
        <f>AE20/AE12</f>
        <v>0.11828486939379006</v>
      </c>
      <c r="AG20" s="17">
        <v>70</v>
      </c>
      <c r="AH20" s="16">
        <f>AG20/AG12</f>
        <v>0.12901323307162077</v>
      </c>
      <c r="AI20" s="17">
        <v>65</v>
      </c>
      <c r="AJ20" s="16">
        <f>AI20/AI12</f>
        <v>0.08908502823310127</v>
      </c>
      <c r="AK20" s="17">
        <v>65</v>
      </c>
      <c r="AL20" s="16">
        <f>AK20/AK12</f>
        <v>0.08062115499106966</v>
      </c>
      <c r="AM20" s="17">
        <v>65</v>
      </c>
      <c r="AN20" s="16">
        <f>AM20/AM12</f>
        <v>0.14203614273539758</v>
      </c>
      <c r="AO20" s="17">
        <v>65</v>
      </c>
      <c r="AP20" s="16">
        <f>AO20/AO12</f>
        <v>0.11330160888284614</v>
      </c>
      <c r="AQ20" s="17">
        <v>65</v>
      </c>
      <c r="AR20" s="16">
        <f>AQ20/AQ12</f>
        <v>0.1540430372547161</v>
      </c>
      <c r="AS20" s="17">
        <v>65</v>
      </c>
      <c r="AT20" s="16">
        <f>AS20/AS12</f>
        <v>0.13341817360783267</v>
      </c>
      <c r="AU20" s="17">
        <v>40</v>
      </c>
      <c r="AV20" s="16">
        <f>AU20/AU12</f>
        <v>0.06780925257251352</v>
      </c>
      <c r="AW20" s="17">
        <v>40</v>
      </c>
      <c r="AX20" s="16">
        <f>AW20/AW12</f>
        <v>0.05411914329396166</v>
      </c>
      <c r="AY20" s="17">
        <v>65</v>
      </c>
      <c r="AZ20" s="16">
        <f>AY20/AY12</f>
        <v>0.10886678055806788</v>
      </c>
      <c r="BA20" s="17">
        <f t="shared" si="3"/>
        <v>60</v>
      </c>
      <c r="BB20" s="38">
        <f>BA20/BA12</f>
        <v>0.04822957276636791</v>
      </c>
    </row>
    <row r="21" spans="1:54" ht="12.75">
      <c r="A21" s="37" t="s">
        <v>28</v>
      </c>
      <c r="B21" s="17">
        <v>0</v>
      </c>
      <c r="C21" s="16">
        <f>B21/B12</f>
        <v>0</v>
      </c>
      <c r="D21" s="8">
        <v>0</v>
      </c>
      <c r="E21" s="16">
        <f>D21/D12</f>
        <v>0</v>
      </c>
      <c r="F21" s="17">
        <v>0</v>
      </c>
      <c r="G21" s="16" t="e">
        <f>F21/F12</f>
        <v>#DIV/0!</v>
      </c>
      <c r="H21" s="17">
        <v>0</v>
      </c>
      <c r="I21" s="16" t="e">
        <f>H21/H12</f>
        <v>#DIV/0!</v>
      </c>
      <c r="J21" s="17">
        <v>0</v>
      </c>
      <c r="K21" s="16" t="e">
        <f>J21/J12</f>
        <v>#DIV/0!</v>
      </c>
      <c r="L21" s="17">
        <v>0</v>
      </c>
      <c r="M21" s="16" t="e">
        <f>L21/L12</f>
        <v>#DIV/0!</v>
      </c>
      <c r="N21" s="17">
        <v>0</v>
      </c>
      <c r="O21" s="16" t="e">
        <f>N21/N12</f>
        <v>#DIV/0!</v>
      </c>
      <c r="P21" s="17">
        <v>0</v>
      </c>
      <c r="Q21" s="16" t="e">
        <f>P21/P12</f>
        <v>#DIV/0!</v>
      </c>
      <c r="R21" s="17">
        <v>0</v>
      </c>
      <c r="S21" s="16" t="e">
        <f>R21/R12</f>
        <v>#DIV/0!</v>
      </c>
      <c r="T21" s="17">
        <v>0</v>
      </c>
      <c r="U21" s="16" t="e">
        <f>T21/T12</f>
        <v>#DIV/0!</v>
      </c>
      <c r="V21" s="17">
        <v>0</v>
      </c>
      <c r="W21" s="16" t="e">
        <f>V21/V12</f>
        <v>#DIV/0!</v>
      </c>
      <c r="X21" s="17">
        <v>0</v>
      </c>
      <c r="Y21" s="16" t="e">
        <f>X21/X12</f>
        <v>#DIV/0!</v>
      </c>
      <c r="Z21" s="17">
        <f t="shared" si="2"/>
        <v>0</v>
      </c>
      <c r="AA21" s="38">
        <f>Z21/Z12</f>
        <v>0</v>
      </c>
      <c r="AB21" s="37" t="s">
        <v>28</v>
      </c>
      <c r="AC21" s="17">
        <v>0</v>
      </c>
      <c r="AD21" s="16">
        <f>AC21/AC12</f>
        <v>0</v>
      </c>
      <c r="AE21" s="17">
        <v>0</v>
      </c>
      <c r="AF21" s="16">
        <f>AE21/AE12</f>
        <v>0</v>
      </c>
      <c r="AG21" s="17">
        <v>0</v>
      </c>
      <c r="AH21" s="16">
        <f>AG21/AG12</f>
        <v>0</v>
      </c>
      <c r="AI21" s="17">
        <v>0</v>
      </c>
      <c r="AJ21" s="16">
        <f>AI21/AI12</f>
        <v>0</v>
      </c>
      <c r="AK21" s="17">
        <v>0</v>
      </c>
      <c r="AL21" s="16">
        <f>AK21/AK12</f>
        <v>0</v>
      </c>
      <c r="AM21" s="17">
        <v>105.4</v>
      </c>
      <c r="AN21" s="16">
        <f>AM21/AM12</f>
        <v>0.23031706837401394</v>
      </c>
      <c r="AO21" s="17">
        <v>0</v>
      </c>
      <c r="AP21" s="16">
        <f>AO21/AO12</f>
        <v>0</v>
      </c>
      <c r="AQ21" s="17">
        <v>0</v>
      </c>
      <c r="AR21" s="16">
        <f>AQ21/AQ12</f>
        <v>0</v>
      </c>
      <c r="AS21" s="17">
        <v>0</v>
      </c>
      <c r="AT21" s="16">
        <f>AS21/AS12</f>
        <v>0</v>
      </c>
      <c r="AU21" s="17">
        <v>16.26</v>
      </c>
      <c r="AV21" s="16">
        <f>AU21/AU12</f>
        <v>0.02756446117072675</v>
      </c>
      <c r="AW21" s="17">
        <v>0</v>
      </c>
      <c r="AX21" s="16">
        <f>AW21/AW12</f>
        <v>0</v>
      </c>
      <c r="AY21" s="17">
        <v>0</v>
      </c>
      <c r="AZ21" s="16">
        <f>AY21/AY12</f>
        <v>0</v>
      </c>
      <c r="BA21" s="17">
        <f t="shared" si="3"/>
        <v>0</v>
      </c>
      <c r="BB21" s="38">
        <f>BA21/BA12</f>
        <v>0</v>
      </c>
    </row>
    <row r="22" spans="1:54" ht="12.75">
      <c r="A22" s="37" t="s">
        <v>29</v>
      </c>
      <c r="B22" s="17">
        <v>0</v>
      </c>
      <c r="C22" s="16">
        <f>B22/B12</f>
        <v>0</v>
      </c>
      <c r="D22" s="8">
        <v>0</v>
      </c>
      <c r="E22" s="16">
        <f>D22/D12</f>
        <v>0</v>
      </c>
      <c r="F22" s="17">
        <v>0</v>
      </c>
      <c r="G22" s="16" t="e">
        <f>F22/F12</f>
        <v>#DIV/0!</v>
      </c>
      <c r="H22" s="17">
        <v>0</v>
      </c>
      <c r="I22" s="16" t="e">
        <f>H22/H12</f>
        <v>#DIV/0!</v>
      </c>
      <c r="J22" s="17">
        <v>0</v>
      </c>
      <c r="K22" s="16" t="e">
        <f>J22/J12</f>
        <v>#DIV/0!</v>
      </c>
      <c r="L22" s="17">
        <v>0</v>
      </c>
      <c r="M22" s="16" t="e">
        <f>L22/L12</f>
        <v>#DIV/0!</v>
      </c>
      <c r="N22" s="17">
        <v>0</v>
      </c>
      <c r="O22" s="16" t="e">
        <f>N22/N12</f>
        <v>#DIV/0!</v>
      </c>
      <c r="P22" s="17">
        <v>0</v>
      </c>
      <c r="Q22" s="16" t="e">
        <f>P22/P12</f>
        <v>#DIV/0!</v>
      </c>
      <c r="R22" s="17">
        <v>0</v>
      </c>
      <c r="S22" s="16" t="e">
        <f>R22/R12</f>
        <v>#DIV/0!</v>
      </c>
      <c r="T22" s="17">
        <v>0</v>
      </c>
      <c r="U22" s="16" t="e">
        <f>T22/T12</f>
        <v>#DIV/0!</v>
      </c>
      <c r="V22" s="17">
        <v>0</v>
      </c>
      <c r="W22" s="16" t="e">
        <f>V22/V12</f>
        <v>#DIV/0!</v>
      </c>
      <c r="X22" s="17">
        <v>0</v>
      </c>
      <c r="Y22" s="16" t="e">
        <f>X22/X12</f>
        <v>#DIV/0!</v>
      </c>
      <c r="Z22" s="17">
        <f t="shared" si="2"/>
        <v>0</v>
      </c>
      <c r="AA22" s="38">
        <f>Z22/Z12</f>
        <v>0</v>
      </c>
      <c r="AB22" s="37" t="s">
        <v>29</v>
      </c>
      <c r="AC22" s="17">
        <v>91.24</v>
      </c>
      <c r="AD22" s="16">
        <f>AC22/AC12</f>
        <v>0.12383279044516829</v>
      </c>
      <c r="AE22" s="17">
        <v>0</v>
      </c>
      <c r="AF22" s="16">
        <f>AE22/AE12</f>
        <v>0</v>
      </c>
      <c r="AG22" s="17">
        <v>0</v>
      </c>
      <c r="AH22" s="16">
        <f>AG22/AG12</f>
        <v>0</v>
      </c>
      <c r="AI22" s="17">
        <v>42</v>
      </c>
      <c r="AJ22" s="16">
        <f>AI22/AI12</f>
        <v>0.05756263362754236</v>
      </c>
      <c r="AK22" s="17">
        <v>139.26</v>
      </c>
      <c r="AL22" s="16">
        <f>AK22/AK12</f>
        <v>0.17272772375471324</v>
      </c>
      <c r="AM22" s="17">
        <v>0</v>
      </c>
      <c r="AN22" s="16">
        <f>AM22/AM12</f>
        <v>0</v>
      </c>
      <c r="AO22" s="17">
        <v>215.99</v>
      </c>
      <c r="AP22" s="16">
        <f>AO22/AO12</f>
        <v>0.37649253080932216</v>
      </c>
      <c r="AQ22" s="17">
        <v>87.38</v>
      </c>
      <c r="AR22" s="16">
        <f>AQ22/AQ12</f>
        <v>0.20708123992795527</v>
      </c>
      <c r="AS22" s="17">
        <v>0</v>
      </c>
      <c r="AT22" s="16">
        <f>AS22/AS12</f>
        <v>0</v>
      </c>
      <c r="AU22" s="17">
        <v>0</v>
      </c>
      <c r="AV22" s="16">
        <f>AU22/AU12</f>
        <v>0</v>
      </c>
      <c r="AW22" s="17">
        <v>0.07</v>
      </c>
      <c r="AX22" s="16">
        <f>AW22/AW12</f>
        <v>9.470850076443292E-05</v>
      </c>
      <c r="AY22" s="17">
        <v>0</v>
      </c>
      <c r="AZ22" s="16">
        <f>AY22/AY12</f>
        <v>0</v>
      </c>
      <c r="BA22" s="17">
        <f t="shared" si="3"/>
        <v>91.24</v>
      </c>
      <c r="BB22" s="38">
        <f>BA22/BA12</f>
        <v>0.07334110365339014</v>
      </c>
    </row>
    <row r="23" spans="1:54" ht="12.75">
      <c r="A23" s="37" t="s">
        <v>40</v>
      </c>
      <c r="B23" s="17">
        <v>0</v>
      </c>
      <c r="C23" s="16">
        <f>B23/B12</f>
        <v>0</v>
      </c>
      <c r="D23" s="8">
        <v>0</v>
      </c>
      <c r="E23" s="16">
        <f>D23/D12</f>
        <v>0</v>
      </c>
      <c r="F23" s="17">
        <v>0</v>
      </c>
      <c r="G23" s="16">
        <v>0</v>
      </c>
      <c r="H23" s="17">
        <v>0</v>
      </c>
      <c r="I23" s="16">
        <v>0</v>
      </c>
      <c r="J23" s="17">
        <v>0</v>
      </c>
      <c r="K23" s="16">
        <v>0</v>
      </c>
      <c r="L23" s="17">
        <v>0</v>
      </c>
      <c r="M23" s="16">
        <v>0</v>
      </c>
      <c r="N23" s="17">
        <v>0</v>
      </c>
      <c r="O23" s="16">
        <v>0</v>
      </c>
      <c r="P23" s="17">
        <v>0</v>
      </c>
      <c r="Q23" s="16">
        <v>0</v>
      </c>
      <c r="R23" s="17">
        <v>0</v>
      </c>
      <c r="S23" s="16">
        <v>0</v>
      </c>
      <c r="T23" s="17">
        <v>0</v>
      </c>
      <c r="U23" s="16">
        <v>0</v>
      </c>
      <c r="V23" s="17">
        <v>0</v>
      </c>
      <c r="W23" s="16">
        <v>0</v>
      </c>
      <c r="X23" s="17">
        <v>0</v>
      </c>
      <c r="Y23" s="16">
        <v>0</v>
      </c>
      <c r="Z23" s="17">
        <f t="shared" si="2"/>
        <v>0</v>
      </c>
      <c r="AA23" s="38">
        <f>Z23/Z12</f>
        <v>0</v>
      </c>
      <c r="AB23" s="37" t="s">
        <v>40</v>
      </c>
      <c r="AC23" s="17">
        <v>0</v>
      </c>
      <c r="AD23" s="16">
        <f>AC23/AC12</f>
        <v>0</v>
      </c>
      <c r="AE23" s="17">
        <v>0</v>
      </c>
      <c r="AF23" s="16">
        <f>AE23/AE12</f>
        <v>0</v>
      </c>
      <c r="AG23" s="17">
        <v>0</v>
      </c>
      <c r="AH23" s="16"/>
      <c r="AI23" s="17">
        <v>0</v>
      </c>
      <c r="AJ23" s="16"/>
      <c r="AK23" s="17">
        <v>0</v>
      </c>
      <c r="AL23" s="16"/>
      <c r="AM23" s="17">
        <v>0</v>
      </c>
      <c r="AN23" s="16"/>
      <c r="AO23" s="17">
        <v>0</v>
      </c>
      <c r="AP23" s="16"/>
      <c r="AQ23" s="17">
        <v>0</v>
      </c>
      <c r="AR23" s="16"/>
      <c r="AS23" s="17">
        <v>0</v>
      </c>
      <c r="AT23" s="16"/>
      <c r="AU23" s="17">
        <v>0</v>
      </c>
      <c r="AV23" s="16"/>
      <c r="AW23" s="17">
        <v>0</v>
      </c>
      <c r="AX23" s="16"/>
      <c r="AY23" s="17">
        <v>0</v>
      </c>
      <c r="AZ23" s="16"/>
      <c r="BA23" s="17">
        <f t="shared" si="3"/>
        <v>0</v>
      </c>
      <c r="BB23" s="38">
        <f>BA23/BA12</f>
        <v>0</v>
      </c>
    </row>
    <row r="24" spans="1:54" ht="12.75">
      <c r="A24" s="53" t="s">
        <v>30</v>
      </c>
      <c r="B24" s="54">
        <f>SUM(B15:B23)</f>
        <v>255.69999999999996</v>
      </c>
      <c r="C24" s="58">
        <f>B24/B12</f>
        <v>0.4331622367908386</v>
      </c>
      <c r="D24" s="55">
        <f>SUM(D15:D23)</f>
        <v>211</v>
      </c>
      <c r="E24" s="58">
        <f>D24/D12</f>
        <v>0.3874474375218054</v>
      </c>
      <c r="F24" s="54">
        <f>SUM(F15:F23)</f>
        <v>0</v>
      </c>
      <c r="G24" s="56" t="e">
        <f>F24/F12</f>
        <v>#DIV/0!</v>
      </c>
      <c r="H24" s="54">
        <f>SUM(H15:H23)</f>
        <v>0</v>
      </c>
      <c r="I24" s="56" t="e">
        <f>H24/H12</f>
        <v>#DIV/0!</v>
      </c>
      <c r="J24" s="54">
        <f>SUM(J15:J23)</f>
        <v>0</v>
      </c>
      <c r="K24" s="56" t="e">
        <f>J24/J12</f>
        <v>#DIV/0!</v>
      </c>
      <c r="L24" s="54">
        <f>SUM(L15:L23)</f>
        <v>0</v>
      </c>
      <c r="M24" s="56" t="e">
        <f>L24/L12</f>
        <v>#DIV/0!</v>
      </c>
      <c r="N24" s="54">
        <f>SUM(N15:N23)</f>
        <v>0</v>
      </c>
      <c r="O24" s="56" t="e">
        <f>N24/N12</f>
        <v>#DIV/0!</v>
      </c>
      <c r="P24" s="54">
        <f>SUM(P15:P23)</f>
        <v>0</v>
      </c>
      <c r="Q24" s="56" t="e">
        <f>P24/P12</f>
        <v>#DIV/0!</v>
      </c>
      <c r="R24" s="54">
        <f>SUM(R15:R23)</f>
        <v>0</v>
      </c>
      <c r="S24" s="56" t="e">
        <f>R24/R12</f>
        <v>#DIV/0!</v>
      </c>
      <c r="T24" s="54">
        <f>SUM(T15:T23)</f>
        <v>0</v>
      </c>
      <c r="U24" s="56" t="e">
        <f>T24/T12</f>
        <v>#DIV/0!</v>
      </c>
      <c r="V24" s="54">
        <f>SUM(V15:V23)</f>
        <v>0</v>
      </c>
      <c r="W24" s="56" t="e">
        <f>V24/V12</f>
        <v>#DIV/0!</v>
      </c>
      <c r="X24" s="54">
        <f>SUM(X15:X23)</f>
        <v>0</v>
      </c>
      <c r="Y24" s="56" t="e">
        <f>X24/X12</f>
        <v>#DIV/0!</v>
      </c>
      <c r="Z24" s="54">
        <f t="shared" si="2"/>
        <v>466.69999999999993</v>
      </c>
      <c r="AA24" s="59">
        <f>Z24/Z12</f>
        <v>0.411225658648339</v>
      </c>
      <c r="AB24" s="53" t="s">
        <v>30</v>
      </c>
      <c r="AC24" s="54">
        <f>SUM(AC15:AC23)</f>
        <v>250.43</v>
      </c>
      <c r="AD24" s="58">
        <f>AC24/AC12</f>
        <v>0.33988870792616727</v>
      </c>
      <c r="AE24" s="54">
        <f>SUM(AE15:AE23)</f>
        <v>178.71</v>
      </c>
      <c r="AF24" s="58">
        <f>AE24/AE12</f>
        <v>0.3523114834894037</v>
      </c>
      <c r="AG24" s="54">
        <f>SUM(AG15:AG23)</f>
        <v>162.15</v>
      </c>
      <c r="AH24" s="56">
        <f>AG24/AG12</f>
        <v>0.29884993917947583</v>
      </c>
      <c r="AI24" s="54">
        <f>SUM(AI15:AI23)</f>
        <v>406.45</v>
      </c>
      <c r="AJ24" s="56">
        <f>AI24/AI12</f>
        <v>0.5570555342360617</v>
      </c>
      <c r="AK24" s="54">
        <f>SUM(AK15:AK23)</f>
        <v>280.36</v>
      </c>
      <c r="AL24" s="56">
        <f>AK24/AK12</f>
        <v>0.3477376463584045</v>
      </c>
      <c r="AM24" s="54">
        <f>SUM(AM15:AM23)</f>
        <v>304.94000000000005</v>
      </c>
      <c r="AN24" s="56">
        <f>AM24/AM12</f>
        <v>0.6663461748574177</v>
      </c>
      <c r="AO24" s="54">
        <f>SUM(AO15:AO23)</f>
        <v>428.15</v>
      </c>
      <c r="AP24" s="56">
        <f>AO24/AO12</f>
        <v>0.746308982202932</v>
      </c>
      <c r="AQ24" s="54">
        <f>SUM(AQ15:AQ23)</f>
        <v>225.57999999999998</v>
      </c>
      <c r="AR24" s="56">
        <f>AQ24/AQ12</f>
        <v>0.5346004360602901</v>
      </c>
      <c r="AS24" s="54">
        <f>SUM(AS15:AS23)</f>
        <v>225.55</v>
      </c>
      <c r="AT24" s="56">
        <f>AS24/AS12</f>
        <v>0.4629610624191794</v>
      </c>
      <c r="AU24" s="54">
        <f>SUM(AU15:AU23)</f>
        <v>285.26</v>
      </c>
      <c r="AV24" s="56">
        <f>AU24/AU12</f>
        <v>0.48358168472088015</v>
      </c>
      <c r="AW24" s="54">
        <f>SUM(AW15:AW23)</f>
        <v>180.53</v>
      </c>
      <c r="AX24" s="56">
        <f>AW24/AW12</f>
        <v>0.2442532234714725</v>
      </c>
      <c r="AY24" s="54">
        <f>SUM(AY15:AY23)</f>
        <v>160</v>
      </c>
      <c r="AZ24" s="56">
        <f>AY24/AY12</f>
        <v>0.2679797675275517</v>
      </c>
      <c r="BA24" s="85">
        <f t="shared" si="3"/>
        <v>429.14</v>
      </c>
      <c r="BB24" s="59">
        <f>BA24/BA12</f>
        <v>0.3449539809493188</v>
      </c>
    </row>
    <row r="25" spans="1:54" ht="12.75">
      <c r="A25" s="102"/>
      <c r="B25" s="103"/>
      <c r="C25" s="104"/>
      <c r="D25" s="105"/>
      <c r="E25" s="104"/>
      <c r="F25" s="103"/>
      <c r="G25" s="104"/>
      <c r="H25" s="103"/>
      <c r="I25" s="104"/>
      <c r="J25" s="103"/>
      <c r="K25" s="104"/>
      <c r="L25" s="103"/>
      <c r="M25" s="104"/>
      <c r="N25" s="103"/>
      <c r="O25" s="104"/>
      <c r="P25" s="103"/>
      <c r="Q25" s="104"/>
      <c r="R25" s="103"/>
      <c r="S25" s="104"/>
      <c r="T25" s="103"/>
      <c r="U25" s="104"/>
      <c r="V25" s="103"/>
      <c r="W25" s="104"/>
      <c r="X25" s="103"/>
      <c r="Y25" s="104"/>
      <c r="Z25" s="103"/>
      <c r="AA25" s="106"/>
      <c r="AB25" s="107"/>
      <c r="AC25" s="108"/>
      <c r="AD25" s="109"/>
      <c r="AE25" s="108"/>
      <c r="AF25" s="109"/>
      <c r="AG25" s="108"/>
      <c r="AH25" s="109"/>
      <c r="AI25" s="108"/>
      <c r="AJ25" s="109"/>
      <c r="AK25" s="108"/>
      <c r="AL25" s="109"/>
      <c r="AM25" s="108"/>
      <c r="AN25" s="109"/>
      <c r="AO25" s="108"/>
      <c r="AP25" s="109"/>
      <c r="AQ25" s="108"/>
      <c r="AR25" s="109"/>
      <c r="AS25" s="108"/>
      <c r="AT25" s="109"/>
      <c r="AU25" s="108"/>
      <c r="AV25" s="109"/>
      <c r="AW25" s="108"/>
      <c r="AX25" s="109"/>
      <c r="AY25" s="108"/>
      <c r="AZ25" s="109"/>
      <c r="BA25" s="108"/>
      <c r="BB25" s="110"/>
    </row>
    <row r="26" spans="1:54" ht="12.75">
      <c r="A26" s="53" t="s">
        <v>37</v>
      </c>
      <c r="B26" s="54">
        <f>B12-B24</f>
        <v>334.6100000000001</v>
      </c>
      <c r="C26" s="15"/>
      <c r="D26" s="55">
        <f>SUM(D12-D24)</f>
        <v>333.59000000000003</v>
      </c>
      <c r="E26" s="15"/>
      <c r="F26" s="15">
        <f>F12-F24</f>
        <v>0</v>
      </c>
      <c r="G26" s="15"/>
      <c r="H26" s="15">
        <f>H12-H24</f>
        <v>0</v>
      </c>
      <c r="I26" s="15"/>
      <c r="J26" s="15">
        <f>J12-J24</f>
        <v>0</v>
      </c>
      <c r="K26" s="15"/>
      <c r="L26" s="15">
        <f>L12-L24</f>
        <v>0</v>
      </c>
      <c r="M26" s="15"/>
      <c r="N26" s="15">
        <f>N12-N24</f>
        <v>0</v>
      </c>
      <c r="O26" s="15"/>
      <c r="P26" s="15">
        <f>P12-P24</f>
        <v>0</v>
      </c>
      <c r="Q26" s="15"/>
      <c r="R26" s="15">
        <f>R12-R24</f>
        <v>0</v>
      </c>
      <c r="S26" s="15"/>
      <c r="T26" s="15">
        <f>T12-T24</f>
        <v>0</v>
      </c>
      <c r="U26" s="15"/>
      <c r="V26" s="15">
        <f>V12-V24</f>
        <v>0</v>
      </c>
      <c r="W26" s="15"/>
      <c r="X26" s="15">
        <f>X12-X24</f>
        <v>0</v>
      </c>
      <c r="Y26" s="15"/>
      <c r="Z26" s="54">
        <f>Z12-Z24</f>
        <v>668.2000000000002</v>
      </c>
      <c r="AA26" s="39"/>
      <c r="AB26" s="53" t="s">
        <v>37</v>
      </c>
      <c r="AC26" s="54">
        <f>AC12-AC24</f>
        <v>486.36999999999995</v>
      </c>
      <c r="AD26" s="15"/>
      <c r="AE26" s="54">
        <f>AE12-AE24</f>
        <v>328.53999999999996</v>
      </c>
      <c r="AF26" s="15"/>
      <c r="AG26" s="15">
        <f>AG12-AG24</f>
        <v>380.43000000000006</v>
      </c>
      <c r="AH26" s="15"/>
      <c r="AI26" s="15">
        <f>AI12-AI24</f>
        <v>323.1899999999999</v>
      </c>
      <c r="AJ26" s="15"/>
      <c r="AK26" s="15">
        <f>AK12-AK24</f>
        <v>525.88</v>
      </c>
      <c r="AL26" s="15"/>
      <c r="AM26" s="15">
        <f>AM12-AM24</f>
        <v>152.68999999999994</v>
      </c>
      <c r="AN26" s="15"/>
      <c r="AO26" s="15">
        <f>AO12-AO24</f>
        <v>145.53999999999996</v>
      </c>
      <c r="AP26" s="15"/>
      <c r="AQ26" s="15">
        <f>AQ12-AQ24</f>
        <v>196.38</v>
      </c>
      <c r="AR26" s="15"/>
      <c r="AS26" s="15">
        <f>AS12-AS24</f>
        <v>261.64</v>
      </c>
      <c r="AT26" s="15"/>
      <c r="AU26" s="15">
        <f>AU12-AU24</f>
        <v>304.63</v>
      </c>
      <c r="AV26" s="15"/>
      <c r="AW26" s="15">
        <f>AW12-AW24</f>
        <v>558.5799999999999</v>
      </c>
      <c r="AX26" s="15"/>
      <c r="AY26" s="15">
        <f>AY12-AY24</f>
        <v>437.05999999999995</v>
      </c>
      <c r="AZ26" s="15"/>
      <c r="BA26" s="54">
        <f>BA12-BA24</f>
        <v>814.91</v>
      </c>
      <c r="BB26" s="39"/>
    </row>
    <row r="27" spans="1:54" ht="12.75">
      <c r="A27" s="40"/>
      <c r="B27" s="41"/>
      <c r="C27" s="42"/>
      <c r="D27" s="8"/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1"/>
      <c r="S27" s="42"/>
      <c r="T27" s="41"/>
      <c r="U27" s="42"/>
      <c r="V27" s="41"/>
      <c r="W27" s="42"/>
      <c r="X27" s="41"/>
      <c r="Y27" s="42"/>
      <c r="Z27" s="41"/>
      <c r="AA27" s="43"/>
      <c r="AB27" s="49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50"/>
    </row>
    <row r="28" spans="1:54" ht="12.75">
      <c r="A28" s="36" t="s">
        <v>31</v>
      </c>
      <c r="B28" s="15"/>
      <c r="C28" s="14"/>
      <c r="D28" s="8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39"/>
      <c r="AB28" s="36" t="s">
        <v>31</v>
      </c>
      <c r="AC28" s="15"/>
      <c r="AD28" s="14"/>
      <c r="AE28" s="15"/>
      <c r="AF28" s="14"/>
      <c r="AG28" s="15"/>
      <c r="AH28" s="14"/>
      <c r="AI28" s="15"/>
      <c r="AJ28" s="14"/>
      <c r="AK28" s="15"/>
      <c r="AL28" s="14"/>
      <c r="AM28" s="15"/>
      <c r="AN28" s="14"/>
      <c r="AO28" s="15"/>
      <c r="AP28" s="14"/>
      <c r="AQ28" s="15"/>
      <c r="AR28" s="14"/>
      <c r="AS28" s="15"/>
      <c r="AT28" s="14"/>
      <c r="AU28" s="15"/>
      <c r="AV28" s="14"/>
      <c r="AW28" s="15"/>
      <c r="AX28" s="14"/>
      <c r="AY28" s="15"/>
      <c r="AZ28" s="14"/>
      <c r="BA28" s="15"/>
      <c r="BB28" s="39"/>
    </row>
    <row r="29" spans="1:54" ht="12.75">
      <c r="A29" s="37" t="s">
        <v>39</v>
      </c>
      <c r="B29" s="17">
        <f>B26*0.4</f>
        <v>133.84400000000005</v>
      </c>
      <c r="C29" s="16">
        <f>B29/B12</f>
        <v>0.22673510528366458</v>
      </c>
      <c r="D29" s="8">
        <f>D26*0.4</f>
        <v>133.436</v>
      </c>
      <c r="E29" s="16">
        <f>D29/D12</f>
        <v>0.24502102499127784</v>
      </c>
      <c r="F29" s="17">
        <f>F26*0.4</f>
        <v>0</v>
      </c>
      <c r="G29" s="16" t="e">
        <f>F29/F12</f>
        <v>#DIV/0!</v>
      </c>
      <c r="H29" s="17">
        <f>H26*0.4</f>
        <v>0</v>
      </c>
      <c r="I29" s="16" t="e">
        <f>H29/H12</f>
        <v>#DIV/0!</v>
      </c>
      <c r="J29" s="17">
        <f>J26*0.4</f>
        <v>0</v>
      </c>
      <c r="K29" s="16" t="e">
        <f>J29/J12</f>
        <v>#DIV/0!</v>
      </c>
      <c r="L29" s="17">
        <f>L26*0.4</f>
        <v>0</v>
      </c>
      <c r="M29" s="16" t="e">
        <f>L29/L12</f>
        <v>#DIV/0!</v>
      </c>
      <c r="N29" s="17">
        <f>N26*0.4</f>
        <v>0</v>
      </c>
      <c r="O29" s="16" t="e">
        <f>N29/N12</f>
        <v>#DIV/0!</v>
      </c>
      <c r="P29" s="17">
        <f>P26*0.4</f>
        <v>0</v>
      </c>
      <c r="Q29" s="16" t="e">
        <f>P29/P12</f>
        <v>#DIV/0!</v>
      </c>
      <c r="R29" s="17">
        <f>R26*0.4</f>
        <v>0</v>
      </c>
      <c r="S29" s="16" t="e">
        <f>R29/R12</f>
        <v>#DIV/0!</v>
      </c>
      <c r="T29" s="17">
        <f>T26*0.4</f>
        <v>0</v>
      </c>
      <c r="U29" s="16" t="e">
        <f>T29/T12</f>
        <v>#DIV/0!</v>
      </c>
      <c r="V29" s="17">
        <f>V26*0.4</f>
        <v>0</v>
      </c>
      <c r="W29" s="16" t="e">
        <f>V29/V12</f>
        <v>#DIV/0!</v>
      </c>
      <c r="X29" s="17">
        <f>X26*0.4</f>
        <v>0</v>
      </c>
      <c r="Y29" s="16" t="e">
        <f>X29/X12</f>
        <v>#DIV/0!</v>
      </c>
      <c r="Z29" s="17">
        <f>Z26*0.4</f>
        <v>267.2800000000001</v>
      </c>
      <c r="AA29" s="38">
        <f>Z29/Z12</f>
        <v>0.23550973654066443</v>
      </c>
      <c r="AB29" s="37" t="s">
        <v>39</v>
      </c>
      <c r="AC29" s="17">
        <f>AC26*0.4</f>
        <v>194.548</v>
      </c>
      <c r="AD29" s="16">
        <f>AC29/AC12</f>
        <v>0.2640445168295331</v>
      </c>
      <c r="AE29" s="17">
        <f>AE26*0.4</f>
        <v>131.416</v>
      </c>
      <c r="AF29" s="16">
        <f>AE29/AE12</f>
        <v>0.25907540660423856</v>
      </c>
      <c r="AG29" s="17">
        <f>AG26*0.4</f>
        <v>152.17200000000003</v>
      </c>
      <c r="AH29" s="16">
        <f>AG29/AG12</f>
        <v>0.2804600243282097</v>
      </c>
      <c r="AI29" s="17">
        <f>AI26*0.4</f>
        <v>129.27599999999995</v>
      </c>
      <c r="AJ29" s="16">
        <f>AI29/AI12</f>
        <v>0.17717778630557532</v>
      </c>
      <c r="AK29" s="17">
        <f>AK26*0.4</f>
        <v>210.352</v>
      </c>
      <c r="AL29" s="16">
        <f>AK29/AK12</f>
        <v>0.26090494145663823</v>
      </c>
      <c r="AM29" s="17">
        <f>AM26*0.4</f>
        <v>61.07599999999998</v>
      </c>
      <c r="AN29" s="16">
        <f>AM29/AM12</f>
        <v>0.13346153005703293</v>
      </c>
      <c r="AO29" s="17">
        <f>AO26*0.4</f>
        <v>58.21599999999999</v>
      </c>
      <c r="AP29" s="16">
        <f>AO29/AO12</f>
        <v>0.10147640711882723</v>
      </c>
      <c r="AQ29" s="17">
        <f>AQ26*0.4</f>
        <v>78.552</v>
      </c>
      <c r="AR29" s="16">
        <f>AQ29/AQ12</f>
        <v>0.186159825575884</v>
      </c>
      <c r="AS29" s="17">
        <f>AS26*0.4</f>
        <v>104.656</v>
      </c>
      <c r="AT29" s="16">
        <f>AS29/AS12</f>
        <v>0.21481557503232826</v>
      </c>
      <c r="AU29" s="17">
        <f>AU26*0.4</f>
        <v>121.852</v>
      </c>
      <c r="AV29" s="16">
        <f>AU29/AU12</f>
        <v>0.20656732611164794</v>
      </c>
      <c r="AW29" s="17">
        <f>AW26*0.4</f>
        <v>223.432</v>
      </c>
      <c r="AX29" s="16">
        <f>AW29/AW12</f>
        <v>0.30229871061141106</v>
      </c>
      <c r="AY29" s="17">
        <f>AY26*0.4</f>
        <v>174.82399999999998</v>
      </c>
      <c r="AZ29" s="16">
        <f>AY29/AY12</f>
        <v>0.2928080929889793</v>
      </c>
      <c r="BA29" s="17">
        <f>BA26*0.4</f>
        <v>325.964</v>
      </c>
      <c r="BB29" s="38">
        <f>BA29/BA12</f>
        <v>0.2620184076202725</v>
      </c>
    </row>
    <row r="30" spans="1:54" ht="12.75">
      <c r="A30" s="45" t="s">
        <v>32</v>
      </c>
      <c r="B30" s="23">
        <f>B26*0.6*0.5</f>
        <v>100.38300000000004</v>
      </c>
      <c r="C30" s="22">
        <f>B30/B12</f>
        <v>0.17005132896274844</v>
      </c>
      <c r="D30" s="8">
        <f>D26*0.6*0.5</f>
        <v>100.07700000000001</v>
      </c>
      <c r="E30" s="22">
        <f>D30/D12</f>
        <v>0.1837657687434584</v>
      </c>
      <c r="F30" s="23">
        <f>F26*0.6*0.5</f>
        <v>0</v>
      </c>
      <c r="G30" s="22" t="e">
        <f>F30/F12</f>
        <v>#DIV/0!</v>
      </c>
      <c r="H30" s="23">
        <f>H26*0.6*0.5</f>
        <v>0</v>
      </c>
      <c r="I30" s="22" t="e">
        <f>H30/H12</f>
        <v>#DIV/0!</v>
      </c>
      <c r="J30" s="23">
        <f>J26*0.6*0.5</f>
        <v>0</v>
      </c>
      <c r="K30" s="22" t="e">
        <f>J30/J12</f>
        <v>#DIV/0!</v>
      </c>
      <c r="L30" s="23">
        <f>L26*0.6*0.5</f>
        <v>0</v>
      </c>
      <c r="M30" s="22" t="e">
        <f>L30/L12</f>
        <v>#DIV/0!</v>
      </c>
      <c r="N30" s="23">
        <f>N26*0.6*0.5</f>
        <v>0</v>
      </c>
      <c r="O30" s="22" t="e">
        <f>N30/N12</f>
        <v>#DIV/0!</v>
      </c>
      <c r="P30" s="23">
        <f>P26*0.6*0.5</f>
        <v>0</v>
      </c>
      <c r="Q30" s="22" t="e">
        <f>P30/P12</f>
        <v>#DIV/0!</v>
      </c>
      <c r="R30" s="23">
        <f>R26*0.6*0.5</f>
        <v>0</v>
      </c>
      <c r="S30" s="22" t="e">
        <f>R30/R12</f>
        <v>#DIV/0!</v>
      </c>
      <c r="T30" s="23">
        <f>T26*0.6*0.5</f>
        <v>0</v>
      </c>
      <c r="U30" s="22" t="e">
        <f>T30/T12</f>
        <v>#DIV/0!</v>
      </c>
      <c r="V30" s="23">
        <f>V26*0.6*0.5</f>
        <v>0</v>
      </c>
      <c r="W30" s="22" t="e">
        <f>V30/V12</f>
        <v>#DIV/0!</v>
      </c>
      <c r="X30" s="23">
        <f>X26*0.6*0.5</f>
        <v>0</v>
      </c>
      <c r="Y30" s="22" t="e">
        <f>X30/X12</f>
        <v>#DIV/0!</v>
      </c>
      <c r="Z30" s="23">
        <f>Z26*0.6*0.5</f>
        <v>200.46000000000004</v>
      </c>
      <c r="AA30" s="46">
        <f>Z30/Z12</f>
        <v>0.1766323024054983</v>
      </c>
      <c r="AB30" s="45" t="s">
        <v>32</v>
      </c>
      <c r="AC30" s="23">
        <f>AC26*0.6*0.5</f>
        <v>145.91099999999997</v>
      </c>
      <c r="AD30" s="22">
        <f>AC30/AC12</f>
        <v>0.1980333876221498</v>
      </c>
      <c r="AE30" s="23">
        <f>AE26*0.6*0.5</f>
        <v>98.56199999999998</v>
      </c>
      <c r="AF30" s="22">
        <f>AE30/AE12</f>
        <v>0.1943065549531789</v>
      </c>
      <c r="AG30" s="23">
        <f>AG26*0.6*0.5</f>
        <v>114.12900000000002</v>
      </c>
      <c r="AH30" s="22">
        <f>AG30/AG12</f>
        <v>0.21034501824615726</v>
      </c>
      <c r="AI30" s="23">
        <f>AI26*0.6*0.5</f>
        <v>96.95699999999997</v>
      </c>
      <c r="AJ30" s="22">
        <f>AI30/AI12</f>
        <v>0.13288333972918148</v>
      </c>
      <c r="AK30" s="23">
        <f>AK26*0.6*0.5</f>
        <v>157.76399999999998</v>
      </c>
      <c r="AL30" s="22">
        <f>AK30/AK12</f>
        <v>0.19567870609247864</v>
      </c>
      <c r="AM30" s="23">
        <f>AM26*0.6*0.5</f>
        <v>45.80699999999998</v>
      </c>
      <c r="AN30" s="22">
        <f>AM30/AM12</f>
        <v>0.1000961475427747</v>
      </c>
      <c r="AO30" s="23">
        <f>AO26*0.6*0.5</f>
        <v>43.661999999999985</v>
      </c>
      <c r="AP30" s="22">
        <f>AO30/AO12</f>
        <v>0.07610730533912041</v>
      </c>
      <c r="AQ30" s="23">
        <f>AQ26*0.6*0.5</f>
        <v>58.913999999999994</v>
      </c>
      <c r="AR30" s="22">
        <f>AQ30/AQ12</f>
        <v>0.13961986918191296</v>
      </c>
      <c r="AS30" s="23">
        <f>AS26*0.6*0.5</f>
        <v>78.49199999999999</v>
      </c>
      <c r="AT30" s="22">
        <f>AS30/AS12</f>
        <v>0.16111168127424616</v>
      </c>
      <c r="AU30" s="23">
        <f>AU26*0.6*0.5</f>
        <v>91.389</v>
      </c>
      <c r="AV30" s="22">
        <f>AU30/AU12</f>
        <v>0.15492549458373595</v>
      </c>
      <c r="AW30" s="23">
        <f>AW26*0.6*0.5</f>
        <v>167.57399999999998</v>
      </c>
      <c r="AX30" s="22">
        <f>AW30/AW12</f>
        <v>0.22672403295855828</v>
      </c>
      <c r="AY30" s="23">
        <f>AY26*0.6*0.5</f>
        <v>131.11799999999997</v>
      </c>
      <c r="AZ30" s="22">
        <f>AY30/AY12</f>
        <v>0.21960606974173447</v>
      </c>
      <c r="BA30" s="23">
        <f>BA26*0.6*0.5</f>
        <v>244.47299999999998</v>
      </c>
      <c r="BB30" s="46">
        <f>BA30/BA12</f>
        <v>0.19651380571520438</v>
      </c>
    </row>
    <row r="31" spans="1:54" ht="12.75">
      <c r="A31" s="45" t="s">
        <v>34</v>
      </c>
      <c r="B31" s="23">
        <f>B26*0.6*0.3</f>
        <v>60.22980000000002</v>
      </c>
      <c r="C31" s="22">
        <f>B31/B12</f>
        <v>0.10203079737764906</v>
      </c>
      <c r="D31" s="8">
        <f>D26*0.6*0.3</f>
        <v>60.046200000000006</v>
      </c>
      <c r="E31" s="22">
        <f>D31/D12</f>
        <v>0.11025946124607504</v>
      </c>
      <c r="F31" s="23">
        <f>F26*0.6*0.3</f>
        <v>0</v>
      </c>
      <c r="G31" s="22" t="e">
        <f>F31/F12</f>
        <v>#DIV/0!</v>
      </c>
      <c r="H31" s="23">
        <f>H26*0.6*0.3</f>
        <v>0</v>
      </c>
      <c r="I31" s="22" t="e">
        <f>H31/H12</f>
        <v>#DIV/0!</v>
      </c>
      <c r="J31" s="23">
        <f>J26*0.6*0.3</f>
        <v>0</v>
      </c>
      <c r="K31" s="22" t="e">
        <f>J31/J12</f>
        <v>#DIV/0!</v>
      </c>
      <c r="L31" s="23">
        <f>L26*0.6*0.3</f>
        <v>0</v>
      </c>
      <c r="M31" s="22" t="e">
        <f>L31/L12</f>
        <v>#DIV/0!</v>
      </c>
      <c r="N31" s="23">
        <f>N26*0.6*0.3</f>
        <v>0</v>
      </c>
      <c r="O31" s="22" t="e">
        <f>N31/N12</f>
        <v>#DIV/0!</v>
      </c>
      <c r="P31" s="23">
        <f>P26*0.6*0.3</f>
        <v>0</v>
      </c>
      <c r="Q31" s="22" t="e">
        <f>P31/P12</f>
        <v>#DIV/0!</v>
      </c>
      <c r="R31" s="23">
        <f>R26*0.6*0.3</f>
        <v>0</v>
      </c>
      <c r="S31" s="22" t="e">
        <f>R31/R12</f>
        <v>#DIV/0!</v>
      </c>
      <c r="T31" s="23">
        <f>T26*0.6*0.3</f>
        <v>0</v>
      </c>
      <c r="U31" s="22" t="e">
        <f>T31/T12</f>
        <v>#DIV/0!</v>
      </c>
      <c r="V31" s="23">
        <f>V26*0.6*0.3</f>
        <v>0</v>
      </c>
      <c r="W31" s="22" t="e">
        <f>V31/V12</f>
        <v>#DIV/0!</v>
      </c>
      <c r="X31" s="23">
        <f>X26*0.6*0.3</f>
        <v>0</v>
      </c>
      <c r="Y31" s="22" t="e">
        <f>X31/X12</f>
        <v>#DIV/0!</v>
      </c>
      <c r="Z31" s="23">
        <f>Z26*0.6*0.3</f>
        <v>120.27600000000001</v>
      </c>
      <c r="AA31" s="46">
        <f>Z31/Z12</f>
        <v>0.10597938144329896</v>
      </c>
      <c r="AB31" s="45" t="s">
        <v>34</v>
      </c>
      <c r="AC31" s="23">
        <f>AC26*0.6*0.3</f>
        <v>87.54659999999998</v>
      </c>
      <c r="AD31" s="22">
        <f>AC31/AC12</f>
        <v>0.1188200325732899</v>
      </c>
      <c r="AE31" s="23">
        <f>AE26*0.6*0.3</f>
        <v>59.137199999999986</v>
      </c>
      <c r="AF31" s="22">
        <f>AE31/AE12</f>
        <v>0.11658393297190733</v>
      </c>
      <c r="AG31" s="23">
        <f>AG26*0.6*0.3</f>
        <v>68.4774</v>
      </c>
      <c r="AH31" s="22">
        <f>AG31/AG12</f>
        <v>0.12620701094769435</v>
      </c>
      <c r="AI31" s="23">
        <f>AI26*0.6*0.3</f>
        <v>58.17419999999998</v>
      </c>
      <c r="AJ31" s="22">
        <f>AI31/AI12</f>
        <v>0.07973000383750889</v>
      </c>
      <c r="AK31" s="23">
        <f>AK26*0.6*0.3</f>
        <v>94.65839999999999</v>
      </c>
      <c r="AL31" s="22">
        <f>AK31/AK12</f>
        <v>0.11740722365548718</v>
      </c>
      <c r="AM31" s="23">
        <f>AM26*0.6*0.3</f>
        <v>27.484199999999987</v>
      </c>
      <c r="AN31" s="22">
        <f>AM31/AM12</f>
        <v>0.06005768852566481</v>
      </c>
      <c r="AO31" s="23">
        <f>AO26*0.6*0.3</f>
        <v>26.19719999999999</v>
      </c>
      <c r="AP31" s="22">
        <f>AO31/AO12</f>
        <v>0.04566438320347225</v>
      </c>
      <c r="AQ31" s="23">
        <f>AQ26*0.6*0.3</f>
        <v>35.3484</v>
      </c>
      <c r="AR31" s="22">
        <f>AQ31/AQ12</f>
        <v>0.08377192150914779</v>
      </c>
      <c r="AS31" s="23">
        <f>AS26*0.6*0.3</f>
        <v>47.09519999999999</v>
      </c>
      <c r="AT31" s="22">
        <f>AS31/AS12</f>
        <v>0.0966670087645477</v>
      </c>
      <c r="AU31" s="23">
        <f>AU26*0.6*0.3</f>
        <v>54.8334</v>
      </c>
      <c r="AV31" s="22">
        <f>AU31/AU12</f>
        <v>0.09295529675024157</v>
      </c>
      <c r="AW31" s="23">
        <f>AW26*0.6*0.3</f>
        <v>100.54439999999998</v>
      </c>
      <c r="AX31" s="22">
        <f>AW31/AW12</f>
        <v>0.13603441977513495</v>
      </c>
      <c r="AY31" s="23">
        <f>AY26*0.6*0.3</f>
        <v>78.67079999999997</v>
      </c>
      <c r="AZ31" s="22">
        <f>AY31/AY12</f>
        <v>0.13176364184504066</v>
      </c>
      <c r="BA31" s="23">
        <f>BA26*0.6*0.3</f>
        <v>146.6838</v>
      </c>
      <c r="BB31" s="46">
        <f>BA31/BA12</f>
        <v>0.11790828342912262</v>
      </c>
    </row>
    <row r="32" spans="1:54" ht="12.75">
      <c r="A32" s="45" t="s">
        <v>33</v>
      </c>
      <c r="B32" s="23">
        <f>B26*0.6*0.15</f>
        <v>30.11490000000001</v>
      </c>
      <c r="C32" s="22">
        <f>B32/B12</f>
        <v>0.05101539868882453</v>
      </c>
      <c r="D32" s="8">
        <f>D26*0.6*0.15</f>
        <v>30.023100000000003</v>
      </c>
      <c r="E32" s="22">
        <f>D32/D12</f>
        <v>0.05512973062303752</v>
      </c>
      <c r="F32" s="23">
        <f>+F26*0.6*0.15</f>
        <v>0</v>
      </c>
      <c r="G32" s="22" t="e">
        <f>F32/F12</f>
        <v>#DIV/0!</v>
      </c>
      <c r="H32" s="23">
        <f>+H26*0.6*0.15</f>
        <v>0</v>
      </c>
      <c r="I32" s="22" t="e">
        <f>H32/H12</f>
        <v>#DIV/0!</v>
      </c>
      <c r="J32" s="23">
        <f>+J26*0.6*0.15</f>
        <v>0</v>
      </c>
      <c r="K32" s="22" t="e">
        <f>J32/J12</f>
        <v>#DIV/0!</v>
      </c>
      <c r="L32" s="23">
        <f>+L26*0.6*0.15</f>
        <v>0</v>
      </c>
      <c r="M32" s="22" t="e">
        <f>L32/L12</f>
        <v>#DIV/0!</v>
      </c>
      <c r="N32" s="23">
        <f>+N26*0.6*0.15</f>
        <v>0</v>
      </c>
      <c r="O32" s="22" t="e">
        <f>N32/N12</f>
        <v>#DIV/0!</v>
      </c>
      <c r="P32" s="23">
        <f>+P26*0.6*0.15</f>
        <v>0</v>
      </c>
      <c r="Q32" s="22" t="e">
        <f>P32/P12</f>
        <v>#DIV/0!</v>
      </c>
      <c r="R32" s="23">
        <f>+R26*0.6*0.15</f>
        <v>0</v>
      </c>
      <c r="S32" s="22" t="e">
        <f>R32/R12</f>
        <v>#DIV/0!</v>
      </c>
      <c r="T32" s="23">
        <f>+T26*0.6*0.15</f>
        <v>0</v>
      </c>
      <c r="U32" s="22" t="e">
        <f>T32/T12</f>
        <v>#DIV/0!</v>
      </c>
      <c r="V32" s="23">
        <f>+V26*0.6*0.15</f>
        <v>0</v>
      </c>
      <c r="W32" s="22" t="e">
        <f>V32/V12</f>
        <v>#DIV/0!</v>
      </c>
      <c r="X32" s="23">
        <f>+X26*0.6*0.15</f>
        <v>0</v>
      </c>
      <c r="Y32" s="22" t="e">
        <f>X32/X12</f>
        <v>#DIV/0!</v>
      </c>
      <c r="Z32" s="23">
        <f>+Z26*0.6*0.15</f>
        <v>60.138000000000005</v>
      </c>
      <c r="AA32" s="46">
        <f>Z32/Z12</f>
        <v>0.05298969072164948</v>
      </c>
      <c r="AB32" s="45" t="s">
        <v>33</v>
      </c>
      <c r="AC32" s="23">
        <f>+AC26*0.6*0.15</f>
        <v>43.77329999999999</v>
      </c>
      <c r="AD32" s="22">
        <f>AC32/AC12</f>
        <v>0.05941001628664495</v>
      </c>
      <c r="AE32" s="23">
        <f>+AE26*0.6*0.15</f>
        <v>29.568599999999993</v>
      </c>
      <c r="AF32" s="22">
        <f>AE32/AE12</f>
        <v>0.05829196648595367</v>
      </c>
      <c r="AG32" s="23">
        <f>+AG26*0.6*0.15</f>
        <v>34.2387</v>
      </c>
      <c r="AH32" s="22">
        <f>AG32/AG12</f>
        <v>0.06310350547384717</v>
      </c>
      <c r="AI32" s="23">
        <f>+AI26*0.6*0.15</f>
        <v>29.08709999999999</v>
      </c>
      <c r="AJ32" s="22">
        <f>AI32/AI12</f>
        <v>0.039865001918754445</v>
      </c>
      <c r="AK32" s="23">
        <f>+AK26*0.6*0.15</f>
        <v>47.32919999999999</v>
      </c>
      <c r="AL32" s="22">
        <f>AK32/AK12</f>
        <v>0.05870361182774359</v>
      </c>
      <c r="AM32" s="23">
        <f>+AM26*0.6*0.15</f>
        <v>13.742099999999994</v>
      </c>
      <c r="AN32" s="22">
        <f>AM32/AM12</f>
        <v>0.030028844262832404</v>
      </c>
      <c r="AO32" s="23">
        <f>+AO26*0.6*0.15</f>
        <v>13.098599999999996</v>
      </c>
      <c r="AP32" s="22">
        <f>AO32/AO12</f>
        <v>0.022832191601736124</v>
      </c>
      <c r="AQ32" s="23">
        <f>+AQ26*0.6*0.15</f>
        <v>17.6742</v>
      </c>
      <c r="AR32" s="22">
        <f>AQ32/AQ12</f>
        <v>0.041885960754573896</v>
      </c>
      <c r="AS32" s="23">
        <f>+AS26*0.6*0.15</f>
        <v>23.547599999999996</v>
      </c>
      <c r="AT32" s="22">
        <f>AS32/AS12</f>
        <v>0.04833350438227385</v>
      </c>
      <c r="AU32" s="23">
        <f>+AU26*0.6*0.15</f>
        <v>27.4167</v>
      </c>
      <c r="AV32" s="22">
        <f>AU32/AU12</f>
        <v>0.046477648375120785</v>
      </c>
      <c r="AW32" s="23">
        <f>+AW26*0.6*0.15</f>
        <v>50.27219999999999</v>
      </c>
      <c r="AX32" s="22">
        <f>AW32/AW12</f>
        <v>0.06801720988756747</v>
      </c>
      <c r="AY32" s="23">
        <f>+AY26*0.6*0.15</f>
        <v>39.335399999999986</v>
      </c>
      <c r="AZ32" s="22">
        <f>AY32/AY12</f>
        <v>0.06588182092252033</v>
      </c>
      <c r="BA32" s="23">
        <f>+BA26*0.6*0.15</f>
        <v>73.3419</v>
      </c>
      <c r="BB32" s="46">
        <f>BA32/BA12</f>
        <v>0.05895414171456131</v>
      </c>
    </row>
    <row r="33" spans="1:54" ht="12.75">
      <c r="A33" s="45" t="s">
        <v>41</v>
      </c>
      <c r="B33" s="23">
        <f>B26*0.6*0.05</f>
        <v>10.038300000000005</v>
      </c>
      <c r="C33" s="22">
        <f>B33/B12</f>
        <v>0.017005132896274845</v>
      </c>
      <c r="D33" s="8">
        <f>D26*0.6*0.05</f>
        <v>10.007700000000002</v>
      </c>
      <c r="E33" s="22">
        <f>D33/D12</f>
        <v>0.01837657687434584</v>
      </c>
      <c r="F33" s="23">
        <f>F26*0.6*0.05</f>
        <v>0</v>
      </c>
      <c r="G33" s="22" t="e">
        <f>F33/F12</f>
        <v>#DIV/0!</v>
      </c>
      <c r="H33" s="23">
        <f>H26*0.6*0.05</f>
        <v>0</v>
      </c>
      <c r="I33" s="22" t="e">
        <f>H33/H12</f>
        <v>#DIV/0!</v>
      </c>
      <c r="J33" s="23">
        <f>J26*0.6*0.05</f>
        <v>0</v>
      </c>
      <c r="K33" s="22" t="e">
        <f>J33/J12</f>
        <v>#DIV/0!</v>
      </c>
      <c r="L33" s="23">
        <f>L26*0.6*0.05</f>
        <v>0</v>
      </c>
      <c r="M33" s="22" t="e">
        <f>L33/L12</f>
        <v>#DIV/0!</v>
      </c>
      <c r="N33" s="23">
        <f>N26*0.6*0.05</f>
        <v>0</v>
      </c>
      <c r="O33" s="22" t="e">
        <f>N33/N12</f>
        <v>#DIV/0!</v>
      </c>
      <c r="P33" s="23">
        <f>P26*0.6*0.05</f>
        <v>0</v>
      </c>
      <c r="Q33" s="22" t="e">
        <f>P33/P12</f>
        <v>#DIV/0!</v>
      </c>
      <c r="R33" s="23">
        <f>R26*0.6*0.05</f>
        <v>0</v>
      </c>
      <c r="S33" s="22" t="e">
        <f>R33/R12</f>
        <v>#DIV/0!</v>
      </c>
      <c r="T33" s="23">
        <f>T26*0.6*0.05</f>
        <v>0</v>
      </c>
      <c r="U33" s="22" t="e">
        <f>T33/T12</f>
        <v>#DIV/0!</v>
      </c>
      <c r="V33" s="23">
        <f>V26*0.6*0.05</f>
        <v>0</v>
      </c>
      <c r="W33" s="22" t="e">
        <f>V33/V12</f>
        <v>#DIV/0!</v>
      </c>
      <c r="X33" s="23">
        <f>X26*0.6*0.05</f>
        <v>0</v>
      </c>
      <c r="Y33" s="22" t="e">
        <f>X33/X12</f>
        <v>#DIV/0!</v>
      </c>
      <c r="Z33" s="23">
        <f>Z26*0.6*0.05</f>
        <v>20.046000000000006</v>
      </c>
      <c r="AA33" s="46">
        <f>Z33/Z12</f>
        <v>0.017663230240549832</v>
      </c>
      <c r="AB33" s="45" t="s">
        <v>41</v>
      </c>
      <c r="AC33" s="23">
        <f>AC26*0.6*0.05</f>
        <v>14.591099999999997</v>
      </c>
      <c r="AD33" s="22">
        <f>AC33/AC12</f>
        <v>0.019803338762214982</v>
      </c>
      <c r="AE33" s="23">
        <f>AE26*0.6*0.05</f>
        <v>9.8562</v>
      </c>
      <c r="AF33" s="22">
        <f>AE33/AE12</f>
        <v>0.019430655495317892</v>
      </c>
      <c r="AG33" s="23">
        <f>AG26*0.6*0.05</f>
        <v>11.412900000000002</v>
      </c>
      <c r="AH33" s="22">
        <f>AG33/AG12</f>
        <v>0.021034501824615727</v>
      </c>
      <c r="AI33" s="23">
        <f>AI26*0.6*0.05</f>
        <v>9.695699999999997</v>
      </c>
      <c r="AJ33" s="22">
        <f>AI33/AI12</f>
        <v>0.01328833397291815</v>
      </c>
      <c r="AK33" s="23">
        <f>AK26*0.6*0.05</f>
        <v>15.776399999999999</v>
      </c>
      <c r="AL33" s="22">
        <f>AK33/AK12</f>
        <v>0.019567870609247865</v>
      </c>
      <c r="AM33" s="23">
        <f>AM26*0.6*0.05</f>
        <v>4.580699999999998</v>
      </c>
      <c r="AN33" s="22">
        <f>AM33/AM12</f>
        <v>0.01000961475427747</v>
      </c>
      <c r="AO33" s="23">
        <f>AO26*0.6*0.05</f>
        <v>4.366199999999998</v>
      </c>
      <c r="AP33" s="22">
        <f>AO33/AO12</f>
        <v>0.007610730533912041</v>
      </c>
      <c r="AQ33" s="23">
        <f>AQ26*0.6*0.05</f>
        <v>5.8914</v>
      </c>
      <c r="AR33" s="22">
        <f>AQ33/AQ12</f>
        <v>0.013961986918191298</v>
      </c>
      <c r="AS33" s="23">
        <f>AS26*0.6*0.05</f>
        <v>7.8492</v>
      </c>
      <c r="AT33" s="22">
        <f>AS33/AS12</f>
        <v>0.016111168127424618</v>
      </c>
      <c r="AU33" s="23">
        <f>AU26*0.6*0.05</f>
        <v>9.1389</v>
      </c>
      <c r="AV33" s="22">
        <f>AU33/AU12</f>
        <v>0.015492549458373596</v>
      </c>
      <c r="AW33" s="23">
        <f>AW26*0.6*0.05</f>
        <v>16.7574</v>
      </c>
      <c r="AX33" s="22">
        <f>AW33/AW12</f>
        <v>0.02267240329585583</v>
      </c>
      <c r="AY33" s="23">
        <f>AY26*0.6*0.05</f>
        <v>13.111799999999997</v>
      </c>
      <c r="AZ33" s="22">
        <f>AY33/AY12</f>
        <v>0.021960606974173447</v>
      </c>
      <c r="BA33" s="23">
        <f>BA26*0.6*0.05</f>
        <v>24.4473</v>
      </c>
      <c r="BB33" s="46">
        <f>BA33/BA12</f>
        <v>0.019651380571520438</v>
      </c>
    </row>
    <row r="34" spans="1:54" ht="13.5" thickBot="1">
      <c r="A34" s="91" t="s">
        <v>35</v>
      </c>
      <c r="B34" s="92">
        <f>SUM(B29:B33)</f>
        <v>334.6100000000001</v>
      </c>
      <c r="C34" s="89">
        <f>SUM(C29:C33)</f>
        <v>0.5668377632091615</v>
      </c>
      <c r="D34" s="93">
        <f>SUM(D29:D33)</f>
        <v>333.59000000000003</v>
      </c>
      <c r="E34" s="89">
        <f aca="true" t="shared" si="4" ref="E34:AA34">SUM(E29:E33)</f>
        <v>0.6125525624781946</v>
      </c>
      <c r="F34" s="47">
        <f t="shared" si="4"/>
        <v>0</v>
      </c>
      <c r="G34" s="48" t="e">
        <f t="shared" si="4"/>
        <v>#DIV/0!</v>
      </c>
      <c r="H34" s="47">
        <f t="shared" si="4"/>
        <v>0</v>
      </c>
      <c r="I34" s="48" t="e">
        <f t="shared" si="4"/>
        <v>#DIV/0!</v>
      </c>
      <c r="J34" s="47">
        <f t="shared" si="4"/>
        <v>0</v>
      </c>
      <c r="K34" s="48" t="e">
        <f t="shared" si="4"/>
        <v>#DIV/0!</v>
      </c>
      <c r="L34" s="47">
        <f t="shared" si="4"/>
        <v>0</v>
      </c>
      <c r="M34" s="48" t="e">
        <f t="shared" si="4"/>
        <v>#DIV/0!</v>
      </c>
      <c r="N34" s="47">
        <f t="shared" si="4"/>
        <v>0</v>
      </c>
      <c r="O34" s="48" t="e">
        <f t="shared" si="4"/>
        <v>#DIV/0!</v>
      </c>
      <c r="P34" s="47">
        <f t="shared" si="4"/>
        <v>0</v>
      </c>
      <c r="Q34" s="48" t="e">
        <f t="shared" si="4"/>
        <v>#DIV/0!</v>
      </c>
      <c r="R34" s="47">
        <f t="shared" si="4"/>
        <v>0</v>
      </c>
      <c r="S34" s="48" t="e">
        <f t="shared" si="4"/>
        <v>#DIV/0!</v>
      </c>
      <c r="T34" s="47">
        <f t="shared" si="4"/>
        <v>0</v>
      </c>
      <c r="U34" s="48" t="e">
        <f t="shared" si="4"/>
        <v>#DIV/0!</v>
      </c>
      <c r="V34" s="47">
        <f t="shared" si="4"/>
        <v>0</v>
      </c>
      <c r="W34" s="48" t="e">
        <f t="shared" si="4"/>
        <v>#DIV/0!</v>
      </c>
      <c r="X34" s="47">
        <f t="shared" si="4"/>
        <v>0</v>
      </c>
      <c r="Y34" s="48" t="e">
        <f t="shared" si="4"/>
        <v>#DIV/0!</v>
      </c>
      <c r="Z34" s="92">
        <f t="shared" si="4"/>
        <v>668.2000000000002</v>
      </c>
      <c r="AA34" s="90">
        <f t="shared" si="4"/>
        <v>0.5887743413516611</v>
      </c>
      <c r="AB34" s="91" t="s">
        <v>35</v>
      </c>
      <c r="AC34" s="92">
        <f aca="true" t="shared" si="5" ref="AC34:BB34">SUM(AC29:AC33)</f>
        <v>486.36999999999995</v>
      </c>
      <c r="AD34" s="89">
        <f t="shared" si="5"/>
        <v>0.6601112920738328</v>
      </c>
      <c r="AE34" s="92">
        <f t="shared" si="5"/>
        <v>328.53999999999996</v>
      </c>
      <c r="AF34" s="89">
        <f t="shared" si="5"/>
        <v>0.6476885165105963</v>
      </c>
      <c r="AG34" s="47">
        <f t="shared" si="5"/>
        <v>380.43</v>
      </c>
      <c r="AH34" s="48">
        <f t="shared" si="5"/>
        <v>0.7011500608205242</v>
      </c>
      <c r="AI34" s="47">
        <f t="shared" si="5"/>
        <v>323.1899999999998</v>
      </c>
      <c r="AJ34" s="48">
        <f t="shared" si="5"/>
        <v>0.4429444657639383</v>
      </c>
      <c r="AK34" s="47">
        <f t="shared" si="5"/>
        <v>525.88</v>
      </c>
      <c r="AL34" s="48">
        <f t="shared" si="5"/>
        <v>0.6522623536415956</v>
      </c>
      <c r="AM34" s="47">
        <f t="shared" si="5"/>
        <v>152.68999999999994</v>
      </c>
      <c r="AN34" s="48">
        <f t="shared" si="5"/>
        <v>0.3336538251425823</v>
      </c>
      <c r="AO34" s="47">
        <f t="shared" si="5"/>
        <v>145.53999999999996</v>
      </c>
      <c r="AP34" s="48">
        <f t="shared" si="5"/>
        <v>0.25369101779706804</v>
      </c>
      <c r="AQ34" s="47">
        <f t="shared" si="5"/>
        <v>196.38000000000002</v>
      </c>
      <c r="AR34" s="48">
        <f t="shared" si="5"/>
        <v>0.46539956393971</v>
      </c>
      <c r="AS34" s="47">
        <f t="shared" si="5"/>
        <v>261.64</v>
      </c>
      <c r="AT34" s="48">
        <f t="shared" si="5"/>
        <v>0.5370389375808207</v>
      </c>
      <c r="AU34" s="47">
        <f t="shared" si="5"/>
        <v>304.62999999999994</v>
      </c>
      <c r="AV34" s="48">
        <f t="shared" si="5"/>
        <v>0.5164183152791199</v>
      </c>
      <c r="AW34" s="47">
        <f t="shared" si="5"/>
        <v>558.5799999999999</v>
      </c>
      <c r="AX34" s="48">
        <f t="shared" si="5"/>
        <v>0.7557467765285276</v>
      </c>
      <c r="AY34" s="47">
        <f t="shared" si="5"/>
        <v>437.05999999999995</v>
      </c>
      <c r="AZ34" s="48">
        <f t="shared" si="5"/>
        <v>0.7320202324724482</v>
      </c>
      <c r="BA34" s="92">
        <f t="shared" si="5"/>
        <v>814.9100000000001</v>
      </c>
      <c r="BB34" s="90">
        <f t="shared" si="5"/>
        <v>0.6550460190506813</v>
      </c>
    </row>
    <row r="35" spans="1:54" ht="12.75">
      <c r="A35" s="125"/>
      <c r="B35" s="126"/>
      <c r="C35" s="127"/>
      <c r="D35" s="128"/>
      <c r="E35" s="127"/>
      <c r="F35" s="126"/>
      <c r="G35" s="127"/>
      <c r="H35" s="126"/>
      <c r="I35" s="127"/>
      <c r="J35" s="126"/>
      <c r="K35" s="127"/>
      <c r="L35" s="126"/>
      <c r="M35" s="127"/>
      <c r="N35" s="126"/>
      <c r="O35" s="127"/>
      <c r="P35" s="126"/>
      <c r="Q35" s="127"/>
      <c r="R35" s="126"/>
      <c r="S35" s="127"/>
      <c r="T35" s="126"/>
      <c r="U35" s="127"/>
      <c r="V35" s="126"/>
      <c r="W35" s="127"/>
      <c r="X35" s="126"/>
      <c r="Y35" s="127"/>
      <c r="Z35" s="126"/>
      <c r="AA35" s="127"/>
      <c r="AB35" s="125"/>
      <c r="AC35" s="126"/>
      <c r="AD35" s="127"/>
      <c r="AE35" s="126"/>
      <c r="AF35" s="127"/>
      <c r="AG35" s="126"/>
      <c r="AH35" s="127"/>
      <c r="AI35" s="126"/>
      <c r="AJ35" s="127"/>
      <c r="AK35" s="126"/>
      <c r="AL35" s="127"/>
      <c r="AM35" s="126"/>
      <c r="AN35" s="127"/>
      <c r="AO35" s="126"/>
      <c r="AP35" s="127"/>
      <c r="AQ35" s="126"/>
      <c r="AR35" s="127"/>
      <c r="AS35" s="126"/>
      <c r="AT35" s="127"/>
      <c r="AU35" s="126"/>
      <c r="AV35" s="127"/>
      <c r="AW35" s="126"/>
      <c r="AX35" s="127"/>
      <c r="AY35" s="126"/>
      <c r="AZ35" s="127"/>
      <c r="BA35" s="126"/>
      <c r="BB35" s="127"/>
    </row>
    <row r="36" spans="1:54" ht="12.75">
      <c r="A36" s="125"/>
      <c r="B36" s="126"/>
      <c r="C36" s="127"/>
      <c r="D36" s="128"/>
      <c r="E36" s="127"/>
      <c r="F36" s="126"/>
      <c r="G36" s="127"/>
      <c r="H36" s="126"/>
      <c r="I36" s="127"/>
      <c r="J36" s="126"/>
      <c r="K36" s="127"/>
      <c r="L36" s="126"/>
      <c r="M36" s="127"/>
      <c r="N36" s="126"/>
      <c r="O36" s="127"/>
      <c r="P36" s="126"/>
      <c r="Q36" s="127"/>
      <c r="R36" s="126"/>
      <c r="S36" s="127"/>
      <c r="T36" s="126"/>
      <c r="U36" s="127"/>
      <c r="V36" s="126"/>
      <c r="W36" s="127"/>
      <c r="X36" s="126"/>
      <c r="Y36" s="127"/>
      <c r="Z36" s="126"/>
      <c r="AA36" s="127"/>
      <c r="AB36" s="125"/>
      <c r="AC36" s="126"/>
      <c r="AD36" s="127"/>
      <c r="AE36" s="126"/>
      <c r="AF36" s="127"/>
      <c r="AG36" s="126"/>
      <c r="AH36" s="127"/>
      <c r="AI36" s="126"/>
      <c r="AJ36" s="127"/>
      <c r="AK36" s="126"/>
      <c r="AL36" s="127"/>
      <c r="AM36" s="126"/>
      <c r="AN36" s="127"/>
      <c r="AO36" s="126"/>
      <c r="AP36" s="127"/>
      <c r="AQ36" s="126"/>
      <c r="AR36" s="127"/>
      <c r="AS36" s="126"/>
      <c r="AT36" s="127"/>
      <c r="AU36" s="126"/>
      <c r="AV36" s="127"/>
      <c r="AW36" s="126"/>
      <c r="AX36" s="127"/>
      <c r="AY36" s="126"/>
      <c r="AZ36" s="127"/>
      <c r="BA36" s="126"/>
      <c r="BB36" s="127"/>
    </row>
    <row r="37" spans="1:54" ht="12.75">
      <c r="A37" s="125"/>
      <c r="B37" s="126"/>
      <c r="C37" s="127"/>
      <c r="D37" s="128"/>
      <c r="E37" s="127"/>
      <c r="F37" s="126"/>
      <c r="G37" s="127"/>
      <c r="H37" s="126"/>
      <c r="I37" s="127"/>
      <c r="J37" s="126"/>
      <c r="K37" s="127"/>
      <c r="L37" s="126"/>
      <c r="M37" s="127"/>
      <c r="N37" s="126"/>
      <c r="O37" s="127"/>
      <c r="P37" s="126"/>
      <c r="Q37" s="127"/>
      <c r="R37" s="126"/>
      <c r="S37" s="127"/>
      <c r="T37" s="126"/>
      <c r="U37" s="127"/>
      <c r="V37" s="126"/>
      <c r="W37" s="127"/>
      <c r="X37" s="126"/>
      <c r="Y37" s="127"/>
      <c r="Z37" s="126"/>
      <c r="AA37" s="127"/>
      <c r="AB37" s="125"/>
      <c r="AC37" s="126"/>
      <c r="AD37" s="127"/>
      <c r="AE37" s="126"/>
      <c r="AF37" s="127"/>
      <c r="AG37" s="126"/>
      <c r="AH37" s="127"/>
      <c r="AI37" s="126"/>
      <c r="AJ37" s="127"/>
      <c r="AK37" s="126"/>
      <c r="AL37" s="127"/>
      <c r="AM37" s="126"/>
      <c r="AN37" s="127"/>
      <c r="AO37" s="126"/>
      <c r="AP37" s="127"/>
      <c r="AQ37" s="126"/>
      <c r="AR37" s="127"/>
      <c r="AS37" s="126"/>
      <c r="AT37" s="127"/>
      <c r="AU37" s="126"/>
      <c r="AV37" s="127"/>
      <c r="AW37" s="126"/>
      <c r="AX37" s="127"/>
      <c r="AY37" s="126"/>
      <c r="AZ37" s="127"/>
      <c r="BA37" s="126"/>
      <c r="BB37" s="127"/>
    </row>
    <row r="38" spans="1:54" ht="12.75">
      <c r="A38" s="125"/>
      <c r="B38" s="126"/>
      <c r="C38" s="127"/>
      <c r="D38" s="128"/>
      <c r="E38" s="127"/>
      <c r="F38" s="126"/>
      <c r="G38" s="127"/>
      <c r="H38" s="126"/>
      <c r="I38" s="127"/>
      <c r="J38" s="126"/>
      <c r="K38" s="127"/>
      <c r="L38" s="126"/>
      <c r="M38" s="127"/>
      <c r="N38" s="126"/>
      <c r="O38" s="127"/>
      <c r="P38" s="126"/>
      <c r="Q38" s="127"/>
      <c r="R38" s="126"/>
      <c r="S38" s="127"/>
      <c r="T38" s="126"/>
      <c r="U38" s="127"/>
      <c r="V38" s="126"/>
      <c r="W38" s="127"/>
      <c r="X38" s="126"/>
      <c r="Y38" s="127"/>
      <c r="Z38" s="126"/>
      <c r="AA38" s="127"/>
      <c r="AB38" s="125"/>
      <c r="AC38" s="126"/>
      <c r="AD38" s="127"/>
      <c r="AE38" s="126"/>
      <c r="AF38" s="127"/>
      <c r="AG38" s="126"/>
      <c r="AH38" s="127"/>
      <c r="AI38" s="126"/>
      <c r="AJ38" s="127"/>
      <c r="AK38" s="126"/>
      <c r="AL38" s="127"/>
      <c r="AM38" s="126"/>
      <c r="AN38" s="127"/>
      <c r="AO38" s="126"/>
      <c r="AP38" s="127"/>
      <c r="AQ38" s="126"/>
      <c r="AR38" s="127"/>
      <c r="AS38" s="126"/>
      <c r="AT38" s="127"/>
      <c r="AU38" s="126"/>
      <c r="AV38" s="127"/>
      <c r="AW38" s="126"/>
      <c r="AX38" s="127"/>
      <c r="AY38" s="126"/>
      <c r="AZ38" s="127"/>
      <c r="BA38" s="126"/>
      <c r="BB38" s="127"/>
    </row>
    <row r="39" spans="2:27" ht="13.5" thickBot="1">
      <c r="B39" s="9"/>
      <c r="C39" s="13"/>
      <c r="D39" s="9"/>
      <c r="E39" s="13"/>
      <c r="F39" s="9"/>
      <c r="G39" s="13"/>
      <c r="H39" s="9"/>
      <c r="I39" s="13"/>
      <c r="J39" s="9"/>
      <c r="K39" s="13"/>
      <c r="L39" s="9"/>
      <c r="M39" s="13"/>
      <c r="N39" s="9"/>
      <c r="O39" s="13"/>
      <c r="P39" s="9"/>
      <c r="Q39" s="13"/>
      <c r="R39" s="9"/>
      <c r="S39" s="13"/>
      <c r="T39" s="9"/>
      <c r="U39" s="13"/>
      <c r="V39" s="9"/>
      <c r="W39" s="13"/>
      <c r="X39" s="9"/>
      <c r="Y39" s="13"/>
      <c r="Z39" s="9"/>
      <c r="AA39" s="13"/>
    </row>
    <row r="40" spans="1:28" ht="13.5" thickBot="1">
      <c r="A40" s="111" t="s">
        <v>43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3"/>
    </row>
    <row r="41" spans="1:26" ht="12.75">
      <c r="A41" s="114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</row>
    <row r="42" spans="1:26" ht="12.75">
      <c r="A42" s="117" t="s">
        <v>45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9"/>
    </row>
    <row r="43" spans="1:26" ht="12.75">
      <c r="A43" s="117" t="s">
        <v>32</v>
      </c>
      <c r="B43" s="120">
        <v>0.5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</row>
    <row r="44" spans="1:26" ht="12.75">
      <c r="A44" s="117" t="s">
        <v>34</v>
      </c>
      <c r="B44" s="120">
        <v>0.3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</row>
    <row r="45" spans="1:26" ht="12.75">
      <c r="A45" s="117" t="s">
        <v>33</v>
      </c>
      <c r="B45" s="120">
        <v>0.15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</row>
    <row r="46" spans="1:26" ht="13.5" thickBot="1">
      <c r="A46" s="121" t="s">
        <v>41</v>
      </c>
      <c r="B46" s="122">
        <v>0.05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4"/>
    </row>
  </sheetData>
  <sheetProtection/>
  <mergeCells count="26">
    <mergeCell ref="B1:C1"/>
    <mergeCell ref="D1:E1"/>
    <mergeCell ref="F1:G1"/>
    <mergeCell ref="H1:I1"/>
    <mergeCell ref="J1:K1"/>
    <mergeCell ref="L1:M1"/>
    <mergeCell ref="AQ1:AR1"/>
    <mergeCell ref="AC1:AD1"/>
    <mergeCell ref="AE1:AF1"/>
    <mergeCell ref="Z1:AA1"/>
    <mergeCell ref="N1:O1"/>
    <mergeCell ref="P1:Q1"/>
    <mergeCell ref="R1:S1"/>
    <mergeCell ref="T1:U1"/>
    <mergeCell ref="V1:W1"/>
    <mergeCell ref="X1:Y1"/>
    <mergeCell ref="AS1:AT1"/>
    <mergeCell ref="AU1:AV1"/>
    <mergeCell ref="AW1:AX1"/>
    <mergeCell ref="AY1:AZ1"/>
    <mergeCell ref="BA1:BB1"/>
    <mergeCell ref="AG1:AH1"/>
    <mergeCell ref="AI1:AJ1"/>
    <mergeCell ref="AK1:AL1"/>
    <mergeCell ref="AM1:AN1"/>
    <mergeCell ref="AO1:AP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Luellen</dc:creator>
  <cp:keywords/>
  <dc:description/>
  <cp:lastModifiedBy>peris</cp:lastModifiedBy>
  <cp:lastPrinted>2017-03-11T19:56:47Z</cp:lastPrinted>
  <dcterms:created xsi:type="dcterms:W3CDTF">2016-01-03T20:58:59Z</dcterms:created>
  <dcterms:modified xsi:type="dcterms:W3CDTF">2017-03-11T20:04:41Z</dcterms:modified>
  <cp:category/>
  <cp:version/>
  <cp:contentType/>
  <cp:contentStatus/>
</cp:coreProperties>
</file>