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is\Desktop\Treasurer Reports\August2017\"/>
    </mc:Choice>
  </mc:AlternateContent>
  <bookViews>
    <workbookView xWindow="0" yWindow="0" windowWidth="18345" windowHeight="7200" xr2:uid="{02F9B5AE-AEAF-4ACD-ABD7-19FD1FB3E1C1}"/>
  </bookViews>
  <sheets>
    <sheet name="Aug" sheetId="1" r:id="rId1"/>
  </sheets>
  <definedNames>
    <definedName name="_xlnm.Print_Area" localSheetId="0">Aug!$A$1:$AI$34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9" i="1" l="1"/>
  <c r="AH12" i="1"/>
  <c r="AH24" i="1"/>
  <c r="AH26" i="1"/>
  <c r="AH29" i="1"/>
  <c r="AI29" i="1"/>
  <c r="AH30" i="1"/>
  <c r="AI30" i="1"/>
  <c r="AH31" i="1"/>
  <c r="AI31" i="1"/>
  <c r="AH32" i="1"/>
  <c r="AI32" i="1"/>
  <c r="AH33" i="1"/>
  <c r="AI33" i="1"/>
  <c r="AI34" i="1"/>
  <c r="AH34" i="1"/>
  <c r="AF9" i="1"/>
  <c r="AF12" i="1"/>
  <c r="AF24" i="1"/>
  <c r="AF26" i="1"/>
  <c r="AF29" i="1"/>
  <c r="AG29" i="1"/>
  <c r="AF30" i="1"/>
  <c r="AG30" i="1"/>
  <c r="AF31" i="1"/>
  <c r="AG31" i="1"/>
  <c r="AF32" i="1"/>
  <c r="AG32" i="1"/>
  <c r="AF33" i="1"/>
  <c r="AG33" i="1"/>
  <c r="AG34" i="1"/>
  <c r="AF34" i="1"/>
  <c r="AD9" i="1"/>
  <c r="AD12" i="1"/>
  <c r="AD24" i="1"/>
  <c r="AD26" i="1"/>
  <c r="AD29" i="1"/>
  <c r="AE29" i="1"/>
  <c r="AD30" i="1"/>
  <c r="AE30" i="1"/>
  <c r="AD31" i="1"/>
  <c r="AE31" i="1"/>
  <c r="AD32" i="1"/>
  <c r="AE32" i="1"/>
  <c r="AD33" i="1"/>
  <c r="AE33" i="1"/>
  <c r="AE34" i="1"/>
  <c r="AD34" i="1"/>
  <c r="AB9" i="1"/>
  <c r="AB12" i="1"/>
  <c r="AB24" i="1"/>
  <c r="AB26" i="1"/>
  <c r="AB29" i="1"/>
  <c r="AC29" i="1"/>
  <c r="AB30" i="1"/>
  <c r="AC30" i="1"/>
  <c r="AB31" i="1"/>
  <c r="AC31" i="1"/>
  <c r="AB32" i="1"/>
  <c r="AC32" i="1"/>
  <c r="AB33" i="1"/>
  <c r="AC33" i="1"/>
  <c r="AC34" i="1"/>
  <c r="AB34" i="1"/>
  <c r="Z9" i="1"/>
  <c r="Z12" i="1"/>
  <c r="Z24" i="1"/>
  <c r="Z26" i="1"/>
  <c r="Z29" i="1"/>
  <c r="AA29" i="1"/>
  <c r="Z30" i="1"/>
  <c r="AA30" i="1"/>
  <c r="Z31" i="1"/>
  <c r="AA31" i="1"/>
  <c r="Z32" i="1"/>
  <c r="AA32" i="1"/>
  <c r="Z33" i="1"/>
  <c r="AA33" i="1"/>
  <c r="AA34" i="1"/>
  <c r="Z34" i="1"/>
  <c r="X9" i="1"/>
  <c r="X12" i="1"/>
  <c r="X24" i="1"/>
  <c r="X26" i="1"/>
  <c r="X29" i="1"/>
  <c r="Y29" i="1"/>
  <c r="X30" i="1"/>
  <c r="Y30" i="1"/>
  <c r="X31" i="1"/>
  <c r="Y31" i="1"/>
  <c r="X32" i="1"/>
  <c r="Y32" i="1"/>
  <c r="X33" i="1"/>
  <c r="Y33" i="1"/>
  <c r="Y34" i="1"/>
  <c r="X34" i="1"/>
  <c r="V9" i="1"/>
  <c r="V12" i="1"/>
  <c r="V24" i="1"/>
  <c r="V26" i="1"/>
  <c r="V29" i="1"/>
  <c r="W29" i="1"/>
  <c r="V30" i="1"/>
  <c r="W30" i="1"/>
  <c r="V31" i="1"/>
  <c r="W31" i="1"/>
  <c r="V32" i="1"/>
  <c r="W32" i="1"/>
  <c r="V33" i="1"/>
  <c r="W33" i="1"/>
  <c r="W34" i="1"/>
  <c r="V34" i="1"/>
  <c r="T9" i="1"/>
  <c r="T12" i="1"/>
  <c r="T24" i="1"/>
  <c r="T26" i="1"/>
  <c r="T29" i="1"/>
  <c r="U29" i="1"/>
  <c r="T30" i="1"/>
  <c r="U30" i="1"/>
  <c r="T31" i="1"/>
  <c r="U31" i="1"/>
  <c r="T32" i="1"/>
  <c r="U32" i="1"/>
  <c r="T33" i="1"/>
  <c r="U33" i="1"/>
  <c r="U34" i="1"/>
  <c r="T34" i="1"/>
  <c r="P9" i="1"/>
  <c r="P12" i="1"/>
  <c r="P16" i="1"/>
  <c r="P24" i="1"/>
  <c r="P26" i="1"/>
  <c r="P29" i="1"/>
  <c r="Q29" i="1"/>
  <c r="P30" i="1"/>
  <c r="Q30" i="1"/>
  <c r="P31" i="1"/>
  <c r="Q31" i="1"/>
  <c r="P32" i="1"/>
  <c r="Q32" i="1"/>
  <c r="P33" i="1"/>
  <c r="Q33" i="1"/>
  <c r="Q34" i="1"/>
  <c r="P34" i="1"/>
  <c r="N9" i="1"/>
  <c r="N12" i="1"/>
  <c r="N16" i="1"/>
  <c r="N20" i="1"/>
  <c r="N24" i="1"/>
  <c r="N26" i="1"/>
  <c r="N29" i="1"/>
  <c r="O29" i="1"/>
  <c r="N30" i="1"/>
  <c r="O30" i="1"/>
  <c r="N31" i="1"/>
  <c r="O31" i="1"/>
  <c r="N32" i="1"/>
  <c r="O32" i="1"/>
  <c r="N33" i="1"/>
  <c r="O33" i="1"/>
  <c r="O34" i="1"/>
  <c r="N34" i="1"/>
  <c r="L9" i="1"/>
  <c r="L10" i="1"/>
  <c r="L12" i="1"/>
  <c r="L16" i="1"/>
  <c r="L24" i="1"/>
  <c r="L26" i="1"/>
  <c r="L29" i="1"/>
  <c r="M29" i="1"/>
  <c r="L30" i="1"/>
  <c r="M30" i="1"/>
  <c r="L31" i="1"/>
  <c r="M31" i="1"/>
  <c r="L32" i="1"/>
  <c r="M32" i="1"/>
  <c r="L33" i="1"/>
  <c r="M33" i="1"/>
  <c r="M34" i="1"/>
  <c r="L34" i="1"/>
  <c r="J12" i="1"/>
  <c r="J24" i="1"/>
  <c r="J26" i="1"/>
  <c r="J29" i="1"/>
  <c r="K29" i="1"/>
  <c r="J30" i="1"/>
  <c r="K30" i="1"/>
  <c r="J31" i="1"/>
  <c r="K31" i="1"/>
  <c r="J32" i="1"/>
  <c r="K32" i="1"/>
  <c r="J33" i="1"/>
  <c r="K33" i="1"/>
  <c r="K34" i="1"/>
  <c r="J34" i="1"/>
  <c r="H9" i="1"/>
  <c r="H10" i="1"/>
  <c r="H12" i="1"/>
  <c r="H15" i="1"/>
  <c r="H16" i="1"/>
  <c r="H24" i="1"/>
  <c r="H26" i="1"/>
  <c r="H29" i="1"/>
  <c r="I29" i="1"/>
  <c r="H30" i="1"/>
  <c r="I30" i="1"/>
  <c r="H31" i="1"/>
  <c r="I31" i="1"/>
  <c r="H32" i="1"/>
  <c r="I32" i="1"/>
  <c r="H33" i="1"/>
  <c r="I33" i="1"/>
  <c r="I34" i="1"/>
  <c r="H34" i="1"/>
  <c r="F9" i="1"/>
  <c r="F10" i="1"/>
  <c r="F12" i="1"/>
  <c r="F15" i="1"/>
  <c r="F16" i="1"/>
  <c r="F24" i="1"/>
  <c r="F26" i="1"/>
  <c r="F29" i="1"/>
  <c r="G29" i="1"/>
  <c r="F30" i="1"/>
  <c r="G30" i="1"/>
  <c r="F31" i="1"/>
  <c r="G31" i="1"/>
  <c r="F32" i="1"/>
  <c r="G32" i="1"/>
  <c r="F33" i="1"/>
  <c r="G33" i="1"/>
  <c r="G34" i="1"/>
  <c r="F34" i="1"/>
  <c r="D9" i="1"/>
  <c r="D12" i="1"/>
  <c r="D15" i="1"/>
  <c r="D16" i="1"/>
  <c r="D24" i="1"/>
  <c r="D26" i="1"/>
  <c r="D29" i="1"/>
  <c r="E29" i="1"/>
  <c r="D30" i="1"/>
  <c r="E30" i="1"/>
  <c r="D31" i="1"/>
  <c r="E31" i="1"/>
  <c r="D32" i="1"/>
  <c r="E32" i="1"/>
  <c r="D33" i="1"/>
  <c r="E33" i="1"/>
  <c r="E34" i="1"/>
  <c r="D34" i="1"/>
  <c r="B9" i="1"/>
  <c r="B12" i="1"/>
  <c r="B15" i="1"/>
  <c r="B17" i="1"/>
  <c r="B24" i="1"/>
  <c r="B26" i="1"/>
  <c r="B29" i="1"/>
  <c r="C29" i="1"/>
  <c r="B30" i="1"/>
  <c r="C30" i="1"/>
  <c r="B31" i="1"/>
  <c r="C31" i="1"/>
  <c r="B32" i="1"/>
  <c r="C32" i="1"/>
  <c r="B33" i="1"/>
  <c r="C33" i="1"/>
  <c r="C34" i="1"/>
  <c r="B34" i="1"/>
  <c r="AI24" i="1"/>
  <c r="AG24" i="1"/>
  <c r="AE24" i="1"/>
  <c r="AC24" i="1"/>
  <c r="AA24" i="1"/>
  <c r="Y24" i="1"/>
  <c r="W24" i="1"/>
  <c r="U24" i="1"/>
  <c r="Q24" i="1"/>
  <c r="O24" i="1"/>
  <c r="M24" i="1"/>
  <c r="K24" i="1"/>
  <c r="I24" i="1"/>
  <c r="G24" i="1"/>
  <c r="E24" i="1"/>
  <c r="C24" i="1"/>
  <c r="W23" i="1"/>
  <c r="U23" i="1"/>
  <c r="E23" i="1"/>
  <c r="C23" i="1"/>
  <c r="AI22" i="1"/>
  <c r="AG22" i="1"/>
  <c r="AE22" i="1"/>
  <c r="AC22" i="1"/>
  <c r="AA22" i="1"/>
  <c r="Y22" i="1"/>
  <c r="W22" i="1"/>
  <c r="U22" i="1"/>
  <c r="Q22" i="1"/>
  <c r="O22" i="1"/>
  <c r="M22" i="1"/>
  <c r="K22" i="1"/>
  <c r="I22" i="1"/>
  <c r="G22" i="1"/>
  <c r="E22" i="1"/>
  <c r="C22" i="1"/>
  <c r="AI21" i="1"/>
  <c r="AG21" i="1"/>
  <c r="AE21" i="1"/>
  <c r="AC21" i="1"/>
  <c r="AA21" i="1"/>
  <c r="Y21" i="1"/>
  <c r="W21" i="1"/>
  <c r="U21" i="1"/>
  <c r="Q21" i="1"/>
  <c r="O21" i="1"/>
  <c r="M21" i="1"/>
  <c r="K21" i="1"/>
  <c r="I21" i="1"/>
  <c r="G21" i="1"/>
  <c r="E21" i="1"/>
  <c r="C21" i="1"/>
  <c r="AI20" i="1"/>
  <c r="AG20" i="1"/>
  <c r="AE20" i="1"/>
  <c r="AC20" i="1"/>
  <c r="AA20" i="1"/>
  <c r="Y20" i="1"/>
  <c r="W20" i="1"/>
  <c r="U20" i="1"/>
  <c r="Q20" i="1"/>
  <c r="O20" i="1"/>
  <c r="M20" i="1"/>
  <c r="K20" i="1"/>
  <c r="I20" i="1"/>
  <c r="G20" i="1"/>
  <c r="E20" i="1"/>
  <c r="C20" i="1"/>
  <c r="AI19" i="1"/>
  <c r="AG19" i="1"/>
  <c r="AE19" i="1"/>
  <c r="AC19" i="1"/>
  <c r="AA19" i="1"/>
  <c r="Y19" i="1"/>
  <c r="W19" i="1"/>
  <c r="U19" i="1"/>
  <c r="Q19" i="1"/>
  <c r="O19" i="1"/>
  <c r="M19" i="1"/>
  <c r="K19" i="1"/>
  <c r="I19" i="1"/>
  <c r="G19" i="1"/>
  <c r="E19" i="1"/>
  <c r="C19" i="1"/>
  <c r="AI18" i="1"/>
  <c r="AG18" i="1"/>
  <c r="AE18" i="1"/>
  <c r="AC18" i="1"/>
  <c r="AA18" i="1"/>
  <c r="Y18" i="1"/>
  <c r="W18" i="1"/>
  <c r="U18" i="1"/>
  <c r="Q18" i="1"/>
  <c r="O18" i="1"/>
  <c r="M18" i="1"/>
  <c r="K18" i="1"/>
  <c r="I18" i="1"/>
  <c r="G18" i="1"/>
  <c r="E18" i="1"/>
  <c r="C18" i="1"/>
  <c r="AI17" i="1"/>
  <c r="AG17" i="1"/>
  <c r="AE17" i="1"/>
  <c r="AC17" i="1"/>
  <c r="AA17" i="1"/>
  <c r="Y17" i="1"/>
  <c r="W17" i="1"/>
  <c r="U17" i="1"/>
  <c r="Q17" i="1"/>
  <c r="O17" i="1"/>
  <c r="M17" i="1"/>
  <c r="K17" i="1"/>
  <c r="I17" i="1"/>
  <c r="G17" i="1"/>
  <c r="E17" i="1"/>
  <c r="C17" i="1"/>
  <c r="AI16" i="1"/>
  <c r="AG16" i="1"/>
  <c r="AE16" i="1"/>
  <c r="AC16" i="1"/>
  <c r="AA16" i="1"/>
  <c r="Y16" i="1"/>
  <c r="W16" i="1"/>
  <c r="U16" i="1"/>
  <c r="Q16" i="1"/>
  <c r="O16" i="1"/>
  <c r="M16" i="1"/>
  <c r="K16" i="1"/>
  <c r="I16" i="1"/>
  <c r="G16" i="1"/>
  <c r="E16" i="1"/>
  <c r="C16" i="1"/>
  <c r="AI15" i="1"/>
  <c r="AG15" i="1"/>
  <c r="AE15" i="1"/>
  <c r="AC15" i="1"/>
  <c r="AA15" i="1"/>
  <c r="Y15" i="1"/>
  <c r="W15" i="1"/>
  <c r="U15" i="1"/>
  <c r="Q15" i="1"/>
  <c r="O15" i="1"/>
  <c r="M15" i="1"/>
  <c r="K15" i="1"/>
  <c r="I15" i="1"/>
  <c r="G15" i="1"/>
  <c r="E15" i="1"/>
  <c r="C15" i="1"/>
</calcChain>
</file>

<file path=xl/sharedStrings.xml><?xml version="1.0" encoding="utf-8"?>
<sst xmlns="http://schemas.openxmlformats.org/spreadsheetml/2006/main" count="108" uniqueCount="38">
  <si>
    <t xml:space="preserve">January  </t>
  </si>
  <si>
    <t>February</t>
  </si>
  <si>
    <t>March</t>
  </si>
  <si>
    <t>April</t>
  </si>
  <si>
    <t>May</t>
  </si>
  <si>
    <t>June</t>
  </si>
  <si>
    <t>July</t>
  </si>
  <si>
    <t>August</t>
  </si>
  <si>
    <t>$</t>
  </si>
  <si>
    <t xml:space="preserve">% </t>
  </si>
  <si>
    <t>Receipts</t>
  </si>
  <si>
    <t>1st week</t>
  </si>
  <si>
    <t>2nd week</t>
  </si>
  <si>
    <t>3rd week</t>
  </si>
  <si>
    <t>4th week</t>
  </si>
  <si>
    <t>5th week</t>
  </si>
  <si>
    <t>N/A</t>
  </si>
  <si>
    <t>7th Trad. Contributions</t>
  </si>
  <si>
    <t>Literature</t>
  </si>
  <si>
    <t>Miscellaneous</t>
  </si>
  <si>
    <t>Total Receipts</t>
  </si>
  <si>
    <t>Expenses</t>
  </si>
  <si>
    <t>Coffee &amp; Supplies</t>
  </si>
  <si>
    <t>Snacks</t>
  </si>
  <si>
    <t>Coins</t>
  </si>
  <si>
    <t>Administrative</t>
  </si>
  <si>
    <t>ASL Interpreter</t>
  </si>
  <si>
    <t>GSR Expense</t>
  </si>
  <si>
    <t>Prudent Reserve Inc.</t>
  </si>
  <si>
    <t>Total Group Expenses</t>
  </si>
  <si>
    <t>Income less Expense</t>
  </si>
  <si>
    <t>Contributions</t>
  </si>
  <si>
    <t>Church</t>
  </si>
  <si>
    <t>Rochester Intergroup</t>
  </si>
  <si>
    <t>General Service Office</t>
  </si>
  <si>
    <t>Area 47</t>
  </si>
  <si>
    <t>District 800</t>
  </si>
  <si>
    <t>Total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</si>
</sst>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5" fontId="2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2" xfId="0" applyFont="1" applyBorder="1"/>
    <xf numFmtId="164" fontId="1" fillId="0" borderId="2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2" xfId="0" applyFont="1" applyBorder="1"/>
    <xf numFmtId="164" fontId="2" fillId="0" borderId="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73CA8-59D2-4AB9-B1F9-C41DFB86371E}">
  <dimension ref="A1:AI35"/>
  <sheetViews>
    <sheetView tabSelected="1" workbookViewId="0">
      <selection sqref="A1:AI34"/>
    </sheetView>
  </sheetViews>
  <sheetFormatPr defaultRowHeight="12.75" x14ac:dyDescent="0.2"/>
  <cols>
    <col min="1" max="1" width="21.140625" bestFit="1" customWidth="1"/>
    <col min="2" max="13" width="9.140625" hidden="1" customWidth="1"/>
    <col min="18" max="18" width="2.42578125" customWidth="1"/>
    <col min="19" max="19" width="21.140625" bestFit="1" customWidth="1"/>
    <col min="20" max="31" width="9.140625" hidden="1" customWidth="1"/>
    <col min="257" max="257" width="21.140625" bestFit="1" customWidth="1"/>
    <col min="258" max="269" width="0" hidden="1" customWidth="1"/>
    <col min="274" max="274" width="2.42578125" customWidth="1"/>
    <col min="275" max="275" width="21.140625" bestFit="1" customWidth="1"/>
    <col min="276" max="287" width="0" hidden="1" customWidth="1"/>
    <col min="513" max="513" width="21.140625" bestFit="1" customWidth="1"/>
    <col min="514" max="525" width="0" hidden="1" customWidth="1"/>
    <col min="530" max="530" width="2.42578125" customWidth="1"/>
    <col min="531" max="531" width="21.140625" bestFit="1" customWidth="1"/>
    <col min="532" max="543" width="0" hidden="1" customWidth="1"/>
    <col min="769" max="769" width="21.140625" bestFit="1" customWidth="1"/>
    <col min="770" max="781" width="0" hidden="1" customWidth="1"/>
    <col min="786" max="786" width="2.42578125" customWidth="1"/>
    <col min="787" max="787" width="21.140625" bestFit="1" customWidth="1"/>
    <col min="788" max="799" width="0" hidden="1" customWidth="1"/>
    <col min="1025" max="1025" width="21.140625" bestFit="1" customWidth="1"/>
    <col min="1026" max="1037" width="0" hidden="1" customWidth="1"/>
    <col min="1042" max="1042" width="2.42578125" customWidth="1"/>
    <col min="1043" max="1043" width="21.140625" bestFit="1" customWidth="1"/>
    <col min="1044" max="1055" width="0" hidden="1" customWidth="1"/>
    <col min="1281" max="1281" width="21.140625" bestFit="1" customWidth="1"/>
    <col min="1282" max="1293" width="0" hidden="1" customWidth="1"/>
    <col min="1298" max="1298" width="2.42578125" customWidth="1"/>
    <col min="1299" max="1299" width="21.140625" bestFit="1" customWidth="1"/>
    <col min="1300" max="1311" width="0" hidden="1" customWidth="1"/>
    <col min="1537" max="1537" width="21.140625" bestFit="1" customWidth="1"/>
    <col min="1538" max="1549" width="0" hidden="1" customWidth="1"/>
    <col min="1554" max="1554" width="2.42578125" customWidth="1"/>
    <col min="1555" max="1555" width="21.140625" bestFit="1" customWidth="1"/>
    <col min="1556" max="1567" width="0" hidden="1" customWidth="1"/>
    <col min="1793" max="1793" width="21.140625" bestFit="1" customWidth="1"/>
    <col min="1794" max="1805" width="0" hidden="1" customWidth="1"/>
    <col min="1810" max="1810" width="2.42578125" customWidth="1"/>
    <col min="1811" max="1811" width="21.140625" bestFit="1" customWidth="1"/>
    <col min="1812" max="1823" width="0" hidden="1" customWidth="1"/>
    <col min="2049" max="2049" width="21.140625" bestFit="1" customWidth="1"/>
    <col min="2050" max="2061" width="0" hidden="1" customWidth="1"/>
    <col min="2066" max="2066" width="2.42578125" customWidth="1"/>
    <col min="2067" max="2067" width="21.140625" bestFit="1" customWidth="1"/>
    <col min="2068" max="2079" width="0" hidden="1" customWidth="1"/>
    <col min="2305" max="2305" width="21.140625" bestFit="1" customWidth="1"/>
    <col min="2306" max="2317" width="0" hidden="1" customWidth="1"/>
    <col min="2322" max="2322" width="2.42578125" customWidth="1"/>
    <col min="2323" max="2323" width="21.140625" bestFit="1" customWidth="1"/>
    <col min="2324" max="2335" width="0" hidden="1" customWidth="1"/>
    <col min="2561" max="2561" width="21.140625" bestFit="1" customWidth="1"/>
    <col min="2562" max="2573" width="0" hidden="1" customWidth="1"/>
    <col min="2578" max="2578" width="2.42578125" customWidth="1"/>
    <col min="2579" max="2579" width="21.140625" bestFit="1" customWidth="1"/>
    <col min="2580" max="2591" width="0" hidden="1" customWidth="1"/>
    <col min="2817" max="2817" width="21.140625" bestFit="1" customWidth="1"/>
    <col min="2818" max="2829" width="0" hidden="1" customWidth="1"/>
    <col min="2834" max="2834" width="2.42578125" customWidth="1"/>
    <col min="2835" max="2835" width="21.140625" bestFit="1" customWidth="1"/>
    <col min="2836" max="2847" width="0" hidden="1" customWidth="1"/>
    <col min="3073" max="3073" width="21.140625" bestFit="1" customWidth="1"/>
    <col min="3074" max="3085" width="0" hidden="1" customWidth="1"/>
    <col min="3090" max="3090" width="2.42578125" customWidth="1"/>
    <col min="3091" max="3091" width="21.140625" bestFit="1" customWidth="1"/>
    <col min="3092" max="3103" width="0" hidden="1" customWidth="1"/>
    <col min="3329" max="3329" width="21.140625" bestFit="1" customWidth="1"/>
    <col min="3330" max="3341" width="0" hidden="1" customWidth="1"/>
    <col min="3346" max="3346" width="2.42578125" customWidth="1"/>
    <col min="3347" max="3347" width="21.140625" bestFit="1" customWidth="1"/>
    <col min="3348" max="3359" width="0" hidden="1" customWidth="1"/>
    <col min="3585" max="3585" width="21.140625" bestFit="1" customWidth="1"/>
    <col min="3586" max="3597" width="0" hidden="1" customWidth="1"/>
    <col min="3602" max="3602" width="2.42578125" customWidth="1"/>
    <col min="3603" max="3603" width="21.140625" bestFit="1" customWidth="1"/>
    <col min="3604" max="3615" width="0" hidden="1" customWidth="1"/>
    <col min="3841" max="3841" width="21.140625" bestFit="1" customWidth="1"/>
    <col min="3842" max="3853" width="0" hidden="1" customWidth="1"/>
    <col min="3858" max="3858" width="2.42578125" customWidth="1"/>
    <col min="3859" max="3859" width="21.140625" bestFit="1" customWidth="1"/>
    <col min="3860" max="3871" width="0" hidden="1" customWidth="1"/>
    <col min="4097" max="4097" width="21.140625" bestFit="1" customWidth="1"/>
    <col min="4098" max="4109" width="0" hidden="1" customWidth="1"/>
    <col min="4114" max="4114" width="2.42578125" customWidth="1"/>
    <col min="4115" max="4115" width="21.140625" bestFit="1" customWidth="1"/>
    <col min="4116" max="4127" width="0" hidden="1" customWidth="1"/>
    <col min="4353" max="4353" width="21.140625" bestFit="1" customWidth="1"/>
    <col min="4354" max="4365" width="0" hidden="1" customWidth="1"/>
    <col min="4370" max="4370" width="2.42578125" customWidth="1"/>
    <col min="4371" max="4371" width="21.140625" bestFit="1" customWidth="1"/>
    <col min="4372" max="4383" width="0" hidden="1" customWidth="1"/>
    <col min="4609" max="4609" width="21.140625" bestFit="1" customWidth="1"/>
    <col min="4610" max="4621" width="0" hidden="1" customWidth="1"/>
    <col min="4626" max="4626" width="2.42578125" customWidth="1"/>
    <col min="4627" max="4627" width="21.140625" bestFit="1" customWidth="1"/>
    <col min="4628" max="4639" width="0" hidden="1" customWidth="1"/>
    <col min="4865" max="4865" width="21.140625" bestFit="1" customWidth="1"/>
    <col min="4866" max="4877" width="0" hidden="1" customWidth="1"/>
    <col min="4882" max="4882" width="2.42578125" customWidth="1"/>
    <col min="4883" max="4883" width="21.140625" bestFit="1" customWidth="1"/>
    <col min="4884" max="4895" width="0" hidden="1" customWidth="1"/>
    <col min="5121" max="5121" width="21.140625" bestFit="1" customWidth="1"/>
    <col min="5122" max="5133" width="0" hidden="1" customWidth="1"/>
    <col min="5138" max="5138" width="2.42578125" customWidth="1"/>
    <col min="5139" max="5139" width="21.140625" bestFit="1" customWidth="1"/>
    <col min="5140" max="5151" width="0" hidden="1" customWidth="1"/>
    <col min="5377" max="5377" width="21.140625" bestFit="1" customWidth="1"/>
    <col min="5378" max="5389" width="0" hidden="1" customWidth="1"/>
    <col min="5394" max="5394" width="2.42578125" customWidth="1"/>
    <col min="5395" max="5395" width="21.140625" bestFit="1" customWidth="1"/>
    <col min="5396" max="5407" width="0" hidden="1" customWidth="1"/>
    <col min="5633" max="5633" width="21.140625" bestFit="1" customWidth="1"/>
    <col min="5634" max="5645" width="0" hidden="1" customWidth="1"/>
    <col min="5650" max="5650" width="2.42578125" customWidth="1"/>
    <col min="5651" max="5651" width="21.140625" bestFit="1" customWidth="1"/>
    <col min="5652" max="5663" width="0" hidden="1" customWidth="1"/>
    <col min="5889" max="5889" width="21.140625" bestFit="1" customWidth="1"/>
    <col min="5890" max="5901" width="0" hidden="1" customWidth="1"/>
    <col min="5906" max="5906" width="2.42578125" customWidth="1"/>
    <col min="5907" max="5907" width="21.140625" bestFit="1" customWidth="1"/>
    <col min="5908" max="5919" width="0" hidden="1" customWidth="1"/>
    <col min="6145" max="6145" width="21.140625" bestFit="1" customWidth="1"/>
    <col min="6146" max="6157" width="0" hidden="1" customWidth="1"/>
    <col min="6162" max="6162" width="2.42578125" customWidth="1"/>
    <col min="6163" max="6163" width="21.140625" bestFit="1" customWidth="1"/>
    <col min="6164" max="6175" width="0" hidden="1" customWidth="1"/>
    <col min="6401" max="6401" width="21.140625" bestFit="1" customWidth="1"/>
    <col min="6402" max="6413" width="0" hidden="1" customWidth="1"/>
    <col min="6418" max="6418" width="2.42578125" customWidth="1"/>
    <col min="6419" max="6419" width="21.140625" bestFit="1" customWidth="1"/>
    <col min="6420" max="6431" width="0" hidden="1" customWidth="1"/>
    <col min="6657" max="6657" width="21.140625" bestFit="1" customWidth="1"/>
    <col min="6658" max="6669" width="0" hidden="1" customWidth="1"/>
    <col min="6674" max="6674" width="2.42578125" customWidth="1"/>
    <col min="6675" max="6675" width="21.140625" bestFit="1" customWidth="1"/>
    <col min="6676" max="6687" width="0" hidden="1" customWidth="1"/>
    <col min="6913" max="6913" width="21.140625" bestFit="1" customWidth="1"/>
    <col min="6914" max="6925" width="0" hidden="1" customWidth="1"/>
    <col min="6930" max="6930" width="2.42578125" customWidth="1"/>
    <col min="6931" max="6931" width="21.140625" bestFit="1" customWidth="1"/>
    <col min="6932" max="6943" width="0" hidden="1" customWidth="1"/>
    <col min="7169" max="7169" width="21.140625" bestFit="1" customWidth="1"/>
    <col min="7170" max="7181" width="0" hidden="1" customWidth="1"/>
    <col min="7186" max="7186" width="2.42578125" customWidth="1"/>
    <col min="7187" max="7187" width="21.140625" bestFit="1" customWidth="1"/>
    <col min="7188" max="7199" width="0" hidden="1" customWidth="1"/>
    <col min="7425" max="7425" width="21.140625" bestFit="1" customWidth="1"/>
    <col min="7426" max="7437" width="0" hidden="1" customWidth="1"/>
    <col min="7442" max="7442" width="2.42578125" customWidth="1"/>
    <col min="7443" max="7443" width="21.140625" bestFit="1" customWidth="1"/>
    <col min="7444" max="7455" width="0" hidden="1" customWidth="1"/>
    <col min="7681" max="7681" width="21.140625" bestFit="1" customWidth="1"/>
    <col min="7682" max="7693" width="0" hidden="1" customWidth="1"/>
    <col min="7698" max="7698" width="2.42578125" customWidth="1"/>
    <col min="7699" max="7699" width="21.140625" bestFit="1" customWidth="1"/>
    <col min="7700" max="7711" width="0" hidden="1" customWidth="1"/>
    <col min="7937" max="7937" width="21.140625" bestFit="1" customWidth="1"/>
    <col min="7938" max="7949" width="0" hidden="1" customWidth="1"/>
    <col min="7954" max="7954" width="2.42578125" customWidth="1"/>
    <col min="7955" max="7955" width="21.140625" bestFit="1" customWidth="1"/>
    <col min="7956" max="7967" width="0" hidden="1" customWidth="1"/>
    <col min="8193" max="8193" width="21.140625" bestFit="1" customWidth="1"/>
    <col min="8194" max="8205" width="0" hidden="1" customWidth="1"/>
    <col min="8210" max="8210" width="2.42578125" customWidth="1"/>
    <col min="8211" max="8211" width="21.140625" bestFit="1" customWidth="1"/>
    <col min="8212" max="8223" width="0" hidden="1" customWidth="1"/>
    <col min="8449" max="8449" width="21.140625" bestFit="1" customWidth="1"/>
    <col min="8450" max="8461" width="0" hidden="1" customWidth="1"/>
    <col min="8466" max="8466" width="2.42578125" customWidth="1"/>
    <col min="8467" max="8467" width="21.140625" bestFit="1" customWidth="1"/>
    <col min="8468" max="8479" width="0" hidden="1" customWidth="1"/>
    <col min="8705" max="8705" width="21.140625" bestFit="1" customWidth="1"/>
    <col min="8706" max="8717" width="0" hidden="1" customWidth="1"/>
    <col min="8722" max="8722" width="2.42578125" customWidth="1"/>
    <col min="8723" max="8723" width="21.140625" bestFit="1" customWidth="1"/>
    <col min="8724" max="8735" width="0" hidden="1" customWidth="1"/>
    <col min="8961" max="8961" width="21.140625" bestFit="1" customWidth="1"/>
    <col min="8962" max="8973" width="0" hidden="1" customWidth="1"/>
    <col min="8978" max="8978" width="2.42578125" customWidth="1"/>
    <col min="8979" max="8979" width="21.140625" bestFit="1" customWidth="1"/>
    <col min="8980" max="8991" width="0" hidden="1" customWidth="1"/>
    <col min="9217" max="9217" width="21.140625" bestFit="1" customWidth="1"/>
    <col min="9218" max="9229" width="0" hidden="1" customWidth="1"/>
    <col min="9234" max="9234" width="2.42578125" customWidth="1"/>
    <col min="9235" max="9235" width="21.140625" bestFit="1" customWidth="1"/>
    <col min="9236" max="9247" width="0" hidden="1" customWidth="1"/>
    <col min="9473" max="9473" width="21.140625" bestFit="1" customWidth="1"/>
    <col min="9474" max="9485" width="0" hidden="1" customWidth="1"/>
    <col min="9490" max="9490" width="2.42578125" customWidth="1"/>
    <col min="9491" max="9491" width="21.140625" bestFit="1" customWidth="1"/>
    <col min="9492" max="9503" width="0" hidden="1" customWidth="1"/>
    <col min="9729" max="9729" width="21.140625" bestFit="1" customWidth="1"/>
    <col min="9730" max="9741" width="0" hidden="1" customWidth="1"/>
    <col min="9746" max="9746" width="2.42578125" customWidth="1"/>
    <col min="9747" max="9747" width="21.140625" bestFit="1" customWidth="1"/>
    <col min="9748" max="9759" width="0" hidden="1" customWidth="1"/>
    <col min="9985" max="9985" width="21.140625" bestFit="1" customWidth="1"/>
    <col min="9986" max="9997" width="0" hidden="1" customWidth="1"/>
    <col min="10002" max="10002" width="2.42578125" customWidth="1"/>
    <col min="10003" max="10003" width="21.140625" bestFit="1" customWidth="1"/>
    <col min="10004" max="10015" width="0" hidden="1" customWidth="1"/>
    <col min="10241" max="10241" width="21.140625" bestFit="1" customWidth="1"/>
    <col min="10242" max="10253" width="0" hidden="1" customWidth="1"/>
    <col min="10258" max="10258" width="2.42578125" customWidth="1"/>
    <col min="10259" max="10259" width="21.140625" bestFit="1" customWidth="1"/>
    <col min="10260" max="10271" width="0" hidden="1" customWidth="1"/>
    <col min="10497" max="10497" width="21.140625" bestFit="1" customWidth="1"/>
    <col min="10498" max="10509" width="0" hidden="1" customWidth="1"/>
    <col min="10514" max="10514" width="2.42578125" customWidth="1"/>
    <col min="10515" max="10515" width="21.140625" bestFit="1" customWidth="1"/>
    <col min="10516" max="10527" width="0" hidden="1" customWidth="1"/>
    <col min="10753" max="10753" width="21.140625" bestFit="1" customWidth="1"/>
    <col min="10754" max="10765" width="0" hidden="1" customWidth="1"/>
    <col min="10770" max="10770" width="2.42578125" customWidth="1"/>
    <col min="10771" max="10771" width="21.140625" bestFit="1" customWidth="1"/>
    <col min="10772" max="10783" width="0" hidden="1" customWidth="1"/>
    <col min="11009" max="11009" width="21.140625" bestFit="1" customWidth="1"/>
    <col min="11010" max="11021" width="0" hidden="1" customWidth="1"/>
    <col min="11026" max="11026" width="2.42578125" customWidth="1"/>
    <col min="11027" max="11027" width="21.140625" bestFit="1" customWidth="1"/>
    <col min="11028" max="11039" width="0" hidden="1" customWidth="1"/>
    <col min="11265" max="11265" width="21.140625" bestFit="1" customWidth="1"/>
    <col min="11266" max="11277" width="0" hidden="1" customWidth="1"/>
    <col min="11282" max="11282" width="2.42578125" customWidth="1"/>
    <col min="11283" max="11283" width="21.140625" bestFit="1" customWidth="1"/>
    <col min="11284" max="11295" width="0" hidden="1" customWidth="1"/>
    <col min="11521" max="11521" width="21.140625" bestFit="1" customWidth="1"/>
    <col min="11522" max="11533" width="0" hidden="1" customWidth="1"/>
    <col min="11538" max="11538" width="2.42578125" customWidth="1"/>
    <col min="11539" max="11539" width="21.140625" bestFit="1" customWidth="1"/>
    <col min="11540" max="11551" width="0" hidden="1" customWidth="1"/>
    <col min="11777" max="11777" width="21.140625" bestFit="1" customWidth="1"/>
    <col min="11778" max="11789" width="0" hidden="1" customWidth="1"/>
    <col min="11794" max="11794" width="2.42578125" customWidth="1"/>
    <col min="11795" max="11795" width="21.140625" bestFit="1" customWidth="1"/>
    <col min="11796" max="11807" width="0" hidden="1" customWidth="1"/>
    <col min="12033" max="12033" width="21.140625" bestFit="1" customWidth="1"/>
    <col min="12034" max="12045" width="0" hidden="1" customWidth="1"/>
    <col min="12050" max="12050" width="2.42578125" customWidth="1"/>
    <col min="12051" max="12051" width="21.140625" bestFit="1" customWidth="1"/>
    <col min="12052" max="12063" width="0" hidden="1" customWidth="1"/>
    <col min="12289" max="12289" width="21.140625" bestFit="1" customWidth="1"/>
    <col min="12290" max="12301" width="0" hidden="1" customWidth="1"/>
    <col min="12306" max="12306" width="2.42578125" customWidth="1"/>
    <col min="12307" max="12307" width="21.140625" bestFit="1" customWidth="1"/>
    <col min="12308" max="12319" width="0" hidden="1" customWidth="1"/>
    <col min="12545" max="12545" width="21.140625" bestFit="1" customWidth="1"/>
    <col min="12546" max="12557" width="0" hidden="1" customWidth="1"/>
    <col min="12562" max="12562" width="2.42578125" customWidth="1"/>
    <col min="12563" max="12563" width="21.140625" bestFit="1" customWidth="1"/>
    <col min="12564" max="12575" width="0" hidden="1" customWidth="1"/>
    <col min="12801" max="12801" width="21.140625" bestFit="1" customWidth="1"/>
    <col min="12802" max="12813" width="0" hidden="1" customWidth="1"/>
    <col min="12818" max="12818" width="2.42578125" customWidth="1"/>
    <col min="12819" max="12819" width="21.140625" bestFit="1" customWidth="1"/>
    <col min="12820" max="12831" width="0" hidden="1" customWidth="1"/>
    <col min="13057" max="13057" width="21.140625" bestFit="1" customWidth="1"/>
    <col min="13058" max="13069" width="0" hidden="1" customWidth="1"/>
    <col min="13074" max="13074" width="2.42578125" customWidth="1"/>
    <col min="13075" max="13075" width="21.140625" bestFit="1" customWidth="1"/>
    <col min="13076" max="13087" width="0" hidden="1" customWidth="1"/>
    <col min="13313" max="13313" width="21.140625" bestFit="1" customWidth="1"/>
    <col min="13314" max="13325" width="0" hidden="1" customWidth="1"/>
    <col min="13330" max="13330" width="2.42578125" customWidth="1"/>
    <col min="13331" max="13331" width="21.140625" bestFit="1" customWidth="1"/>
    <col min="13332" max="13343" width="0" hidden="1" customWidth="1"/>
    <col min="13569" max="13569" width="21.140625" bestFit="1" customWidth="1"/>
    <col min="13570" max="13581" width="0" hidden="1" customWidth="1"/>
    <col min="13586" max="13586" width="2.42578125" customWidth="1"/>
    <col min="13587" max="13587" width="21.140625" bestFit="1" customWidth="1"/>
    <col min="13588" max="13599" width="0" hidden="1" customWidth="1"/>
    <col min="13825" max="13825" width="21.140625" bestFit="1" customWidth="1"/>
    <col min="13826" max="13837" width="0" hidden="1" customWidth="1"/>
    <col min="13842" max="13842" width="2.42578125" customWidth="1"/>
    <col min="13843" max="13843" width="21.140625" bestFit="1" customWidth="1"/>
    <col min="13844" max="13855" width="0" hidden="1" customWidth="1"/>
    <col min="14081" max="14081" width="21.140625" bestFit="1" customWidth="1"/>
    <col min="14082" max="14093" width="0" hidden="1" customWidth="1"/>
    <col min="14098" max="14098" width="2.42578125" customWidth="1"/>
    <col min="14099" max="14099" width="21.140625" bestFit="1" customWidth="1"/>
    <col min="14100" max="14111" width="0" hidden="1" customWidth="1"/>
    <col min="14337" max="14337" width="21.140625" bestFit="1" customWidth="1"/>
    <col min="14338" max="14349" width="0" hidden="1" customWidth="1"/>
    <col min="14354" max="14354" width="2.42578125" customWidth="1"/>
    <col min="14355" max="14355" width="21.140625" bestFit="1" customWidth="1"/>
    <col min="14356" max="14367" width="0" hidden="1" customWidth="1"/>
    <col min="14593" max="14593" width="21.140625" bestFit="1" customWidth="1"/>
    <col min="14594" max="14605" width="0" hidden="1" customWidth="1"/>
    <col min="14610" max="14610" width="2.42578125" customWidth="1"/>
    <col min="14611" max="14611" width="21.140625" bestFit="1" customWidth="1"/>
    <col min="14612" max="14623" width="0" hidden="1" customWidth="1"/>
    <col min="14849" max="14849" width="21.140625" bestFit="1" customWidth="1"/>
    <col min="14850" max="14861" width="0" hidden="1" customWidth="1"/>
    <col min="14866" max="14866" width="2.42578125" customWidth="1"/>
    <col min="14867" max="14867" width="21.140625" bestFit="1" customWidth="1"/>
    <col min="14868" max="14879" width="0" hidden="1" customWidth="1"/>
    <col min="15105" max="15105" width="21.140625" bestFit="1" customWidth="1"/>
    <col min="15106" max="15117" width="0" hidden="1" customWidth="1"/>
    <col min="15122" max="15122" width="2.42578125" customWidth="1"/>
    <col min="15123" max="15123" width="21.140625" bestFit="1" customWidth="1"/>
    <col min="15124" max="15135" width="0" hidden="1" customWidth="1"/>
    <col min="15361" max="15361" width="21.140625" bestFit="1" customWidth="1"/>
    <col min="15362" max="15373" width="0" hidden="1" customWidth="1"/>
    <col min="15378" max="15378" width="2.42578125" customWidth="1"/>
    <col min="15379" max="15379" width="21.140625" bestFit="1" customWidth="1"/>
    <col min="15380" max="15391" width="0" hidden="1" customWidth="1"/>
    <col min="15617" max="15617" width="21.140625" bestFit="1" customWidth="1"/>
    <col min="15618" max="15629" width="0" hidden="1" customWidth="1"/>
    <col min="15634" max="15634" width="2.42578125" customWidth="1"/>
    <col min="15635" max="15635" width="21.140625" bestFit="1" customWidth="1"/>
    <col min="15636" max="15647" width="0" hidden="1" customWidth="1"/>
    <col min="15873" max="15873" width="21.140625" bestFit="1" customWidth="1"/>
    <col min="15874" max="15885" width="0" hidden="1" customWidth="1"/>
    <col min="15890" max="15890" width="2.42578125" customWidth="1"/>
    <col min="15891" max="15891" width="21.140625" bestFit="1" customWidth="1"/>
    <col min="15892" max="15903" width="0" hidden="1" customWidth="1"/>
    <col min="16129" max="16129" width="21.140625" bestFit="1" customWidth="1"/>
    <col min="16130" max="16141" width="0" hidden="1" customWidth="1"/>
    <col min="16146" max="16146" width="2.42578125" customWidth="1"/>
    <col min="16147" max="16147" width="21.140625" bestFit="1" customWidth="1"/>
    <col min="16148" max="16159" width="0" hidden="1" customWidth="1"/>
  </cols>
  <sheetData>
    <row r="1" spans="1:35" x14ac:dyDescent="0.2">
      <c r="A1" s="1"/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2"/>
      <c r="J1" s="2" t="s">
        <v>4</v>
      </c>
      <c r="K1" s="2"/>
      <c r="L1" s="2" t="s">
        <v>5</v>
      </c>
      <c r="M1" s="2"/>
      <c r="N1" s="2" t="s">
        <v>6</v>
      </c>
      <c r="O1" s="2"/>
      <c r="P1" s="2" t="s">
        <v>7</v>
      </c>
      <c r="Q1" s="2"/>
      <c r="S1" s="1"/>
      <c r="T1" s="2" t="s">
        <v>0</v>
      </c>
      <c r="U1" s="2"/>
      <c r="V1" s="2" t="s">
        <v>1</v>
      </c>
      <c r="W1" s="2"/>
      <c r="X1" s="2" t="s">
        <v>2</v>
      </c>
      <c r="Y1" s="2"/>
      <c r="Z1" s="2" t="s">
        <v>3</v>
      </c>
      <c r="AA1" s="2"/>
      <c r="AB1" s="2" t="s">
        <v>4</v>
      </c>
      <c r="AC1" s="2"/>
      <c r="AD1" s="2" t="s">
        <v>5</v>
      </c>
      <c r="AE1" s="2"/>
      <c r="AF1" s="2" t="s">
        <v>6</v>
      </c>
      <c r="AG1" s="2"/>
      <c r="AH1" s="2" t="s">
        <v>7</v>
      </c>
      <c r="AI1" s="2"/>
    </row>
    <row r="2" spans="1:35" x14ac:dyDescent="0.2">
      <c r="A2" s="3">
        <v>2017</v>
      </c>
      <c r="B2" s="4" t="s">
        <v>8</v>
      </c>
      <c r="C2" s="5" t="s">
        <v>9</v>
      </c>
      <c r="D2" s="4" t="s">
        <v>8</v>
      </c>
      <c r="E2" s="5" t="s">
        <v>9</v>
      </c>
      <c r="F2" s="4" t="s">
        <v>8</v>
      </c>
      <c r="G2" s="5" t="s">
        <v>9</v>
      </c>
      <c r="H2" s="4" t="s">
        <v>8</v>
      </c>
      <c r="I2" s="5" t="s">
        <v>9</v>
      </c>
      <c r="J2" s="4" t="s">
        <v>8</v>
      </c>
      <c r="K2" s="5" t="s">
        <v>9</v>
      </c>
      <c r="L2" s="4" t="s">
        <v>8</v>
      </c>
      <c r="M2" s="5" t="s">
        <v>9</v>
      </c>
      <c r="N2" s="4" t="s">
        <v>8</v>
      </c>
      <c r="O2" s="5" t="s">
        <v>9</v>
      </c>
      <c r="P2" s="4" t="s">
        <v>8</v>
      </c>
      <c r="Q2" s="5" t="s">
        <v>9</v>
      </c>
      <c r="S2" s="3">
        <v>2016</v>
      </c>
      <c r="T2" s="4" t="s">
        <v>8</v>
      </c>
      <c r="U2" s="5" t="s">
        <v>9</v>
      </c>
      <c r="V2" s="4" t="s">
        <v>8</v>
      </c>
      <c r="W2" s="5" t="s">
        <v>9</v>
      </c>
      <c r="X2" s="4" t="s">
        <v>8</v>
      </c>
      <c r="Y2" s="5" t="s">
        <v>9</v>
      </c>
      <c r="Z2" s="4" t="s">
        <v>8</v>
      </c>
      <c r="AA2" s="5" t="s">
        <v>9</v>
      </c>
      <c r="AB2" s="4" t="s">
        <v>8</v>
      </c>
      <c r="AC2" s="5" t="s">
        <v>9</v>
      </c>
      <c r="AD2" s="4" t="s">
        <v>8</v>
      </c>
      <c r="AE2" s="5" t="s">
        <v>9</v>
      </c>
      <c r="AF2" s="4" t="s">
        <v>8</v>
      </c>
      <c r="AG2" s="5" t="s">
        <v>9</v>
      </c>
      <c r="AH2" s="4" t="s">
        <v>8</v>
      </c>
      <c r="AI2" s="5" t="s">
        <v>9</v>
      </c>
    </row>
    <row r="3" spans="1:35" x14ac:dyDescent="0.2">
      <c r="A3" s="1" t="s">
        <v>10</v>
      </c>
      <c r="B3" s="6"/>
      <c r="C3" s="7"/>
      <c r="D3" s="6"/>
      <c r="E3" s="7"/>
      <c r="F3" s="6"/>
      <c r="G3" s="7"/>
      <c r="H3" s="6"/>
      <c r="I3" s="7"/>
      <c r="J3" s="6"/>
      <c r="K3" s="7"/>
      <c r="L3" s="6"/>
      <c r="M3" s="7"/>
      <c r="N3" s="6"/>
      <c r="O3" s="7"/>
      <c r="P3" s="6"/>
      <c r="Q3" s="7"/>
      <c r="S3" s="1" t="s">
        <v>10</v>
      </c>
      <c r="T3" s="6"/>
      <c r="U3" s="7"/>
      <c r="V3" s="6"/>
      <c r="W3" s="7"/>
      <c r="X3" s="6"/>
      <c r="Y3" s="7"/>
      <c r="Z3" s="6"/>
      <c r="AA3" s="7"/>
      <c r="AB3" s="6"/>
      <c r="AC3" s="7"/>
      <c r="AD3" s="6"/>
      <c r="AE3" s="7"/>
      <c r="AF3" s="6"/>
      <c r="AG3" s="7"/>
      <c r="AH3" s="6"/>
      <c r="AI3" s="7"/>
    </row>
    <row r="4" spans="1:35" x14ac:dyDescent="0.2">
      <c r="A4" s="8" t="s">
        <v>11</v>
      </c>
      <c r="B4" s="9">
        <v>139.54</v>
      </c>
      <c r="C4" s="10"/>
      <c r="D4" s="9">
        <v>139.80000000000001</v>
      </c>
      <c r="E4" s="10"/>
      <c r="F4" s="9">
        <v>129</v>
      </c>
      <c r="G4" s="10"/>
      <c r="H4" s="9">
        <v>171.97</v>
      </c>
      <c r="I4" s="10"/>
      <c r="J4" s="9">
        <v>187.3</v>
      </c>
      <c r="K4" s="10"/>
      <c r="L4" s="9">
        <v>124.36</v>
      </c>
      <c r="M4" s="10"/>
      <c r="N4" s="9">
        <v>109.85</v>
      </c>
      <c r="O4" s="10"/>
      <c r="P4" s="9">
        <v>144.63</v>
      </c>
      <c r="Q4" s="10"/>
      <c r="S4" s="8" t="s">
        <v>11</v>
      </c>
      <c r="T4" s="9">
        <v>134.75</v>
      </c>
      <c r="U4" s="10"/>
      <c r="V4" s="9">
        <v>157.26</v>
      </c>
      <c r="W4" s="10"/>
      <c r="X4" s="9">
        <v>56.27</v>
      </c>
      <c r="Y4" s="10"/>
      <c r="Z4" s="9">
        <v>137.30000000000001</v>
      </c>
      <c r="AA4" s="10"/>
      <c r="AB4" s="9">
        <v>421.89</v>
      </c>
      <c r="AC4" s="10"/>
      <c r="AD4" s="9">
        <v>104.25</v>
      </c>
      <c r="AE4" s="10"/>
      <c r="AF4" s="9">
        <v>86.8</v>
      </c>
      <c r="AG4" s="10"/>
      <c r="AH4" s="9">
        <v>94.56</v>
      </c>
      <c r="AI4" s="10"/>
    </row>
    <row r="5" spans="1:35" x14ac:dyDescent="0.2">
      <c r="A5" s="8" t="s">
        <v>12</v>
      </c>
      <c r="B5" s="11">
        <v>127.94</v>
      </c>
      <c r="C5" s="12"/>
      <c r="D5" s="9">
        <v>167.75</v>
      </c>
      <c r="E5" s="12"/>
      <c r="F5" s="11">
        <v>193.09</v>
      </c>
      <c r="G5" s="12"/>
      <c r="H5" s="11">
        <v>165.41</v>
      </c>
      <c r="I5" s="12"/>
      <c r="J5" s="11">
        <v>331.42</v>
      </c>
      <c r="K5" s="12"/>
      <c r="L5" s="11">
        <v>140.58000000000001</v>
      </c>
      <c r="M5" s="12"/>
      <c r="N5" s="11">
        <v>156.18</v>
      </c>
      <c r="O5" s="12"/>
      <c r="P5" s="11">
        <v>132.69999999999999</v>
      </c>
      <c r="Q5" s="12"/>
      <c r="S5" s="8" t="s">
        <v>12</v>
      </c>
      <c r="T5" s="11">
        <v>137.02000000000001</v>
      </c>
      <c r="U5" s="12"/>
      <c r="V5" s="11">
        <v>124.69</v>
      </c>
      <c r="W5" s="12"/>
      <c r="X5" s="11">
        <v>153.25</v>
      </c>
      <c r="Y5" s="12"/>
      <c r="Z5" s="11">
        <v>146.69999999999999</v>
      </c>
      <c r="AA5" s="12"/>
      <c r="AB5" s="11">
        <v>163.75</v>
      </c>
      <c r="AC5" s="12"/>
      <c r="AD5" s="11">
        <v>100.23</v>
      </c>
      <c r="AE5" s="12"/>
      <c r="AF5" s="11">
        <v>129.15</v>
      </c>
      <c r="AG5" s="12"/>
      <c r="AH5" s="11">
        <v>115.16</v>
      </c>
      <c r="AI5" s="12"/>
    </row>
    <row r="6" spans="1:35" x14ac:dyDescent="0.2">
      <c r="A6" s="8" t="s">
        <v>13</v>
      </c>
      <c r="B6" s="11">
        <v>142.11000000000001</v>
      </c>
      <c r="C6" s="12"/>
      <c r="D6" s="9">
        <v>114.33</v>
      </c>
      <c r="E6" s="12"/>
      <c r="F6" s="11">
        <v>199.89</v>
      </c>
      <c r="G6" s="12"/>
      <c r="H6" s="11">
        <v>142.72999999999999</v>
      </c>
      <c r="I6" s="12"/>
      <c r="J6" s="11">
        <v>100.32</v>
      </c>
      <c r="K6" s="12"/>
      <c r="L6" s="11">
        <v>114.1</v>
      </c>
      <c r="M6" s="12"/>
      <c r="N6" s="11">
        <v>146</v>
      </c>
      <c r="O6" s="12"/>
      <c r="P6" s="11">
        <v>109.7</v>
      </c>
      <c r="Q6" s="12"/>
      <c r="S6" s="8" t="s">
        <v>13</v>
      </c>
      <c r="T6" s="11">
        <v>118.38</v>
      </c>
      <c r="U6" s="12"/>
      <c r="V6" s="11">
        <v>111.1</v>
      </c>
      <c r="W6" s="12"/>
      <c r="X6" s="11">
        <v>147.65</v>
      </c>
      <c r="Y6" s="12"/>
      <c r="Z6" s="11">
        <v>140.13999999999999</v>
      </c>
      <c r="AA6" s="12"/>
      <c r="AB6" s="11">
        <v>114.6</v>
      </c>
      <c r="AC6" s="12"/>
      <c r="AD6" s="11">
        <v>128</v>
      </c>
      <c r="AE6" s="12"/>
      <c r="AF6" s="11">
        <v>159.13999999999999</v>
      </c>
      <c r="AG6" s="12"/>
      <c r="AH6" s="11">
        <v>107.24</v>
      </c>
      <c r="AI6" s="12"/>
    </row>
    <row r="7" spans="1:35" x14ac:dyDescent="0.2">
      <c r="A7" s="8" t="s">
        <v>14</v>
      </c>
      <c r="B7" s="11">
        <v>163.30000000000001</v>
      </c>
      <c r="C7" s="12"/>
      <c r="D7" s="9">
        <v>112.71</v>
      </c>
      <c r="E7" s="12"/>
      <c r="F7" s="11">
        <v>118</v>
      </c>
      <c r="G7" s="12"/>
      <c r="H7" s="11">
        <v>163.31</v>
      </c>
      <c r="I7" s="12"/>
      <c r="J7" s="11">
        <v>133</v>
      </c>
      <c r="K7" s="12"/>
      <c r="L7" s="11">
        <v>99.42</v>
      </c>
      <c r="M7" s="12"/>
      <c r="N7" s="11">
        <v>169.87</v>
      </c>
      <c r="O7" s="12"/>
      <c r="P7" s="11">
        <v>120.57</v>
      </c>
      <c r="Q7" s="12"/>
      <c r="S7" s="8" t="s">
        <v>14</v>
      </c>
      <c r="T7" s="11">
        <v>155.52000000000001</v>
      </c>
      <c r="U7" s="12"/>
      <c r="V7" s="11">
        <v>114.2</v>
      </c>
      <c r="W7" s="12"/>
      <c r="X7" s="11">
        <v>154.41</v>
      </c>
      <c r="Y7" s="12"/>
      <c r="Z7" s="11">
        <v>151.19999999999999</v>
      </c>
      <c r="AA7" s="12"/>
      <c r="AB7" s="11">
        <v>106</v>
      </c>
      <c r="AC7" s="12"/>
      <c r="AD7" s="11">
        <v>105.15</v>
      </c>
      <c r="AE7" s="12"/>
      <c r="AF7" s="11">
        <v>52</v>
      </c>
      <c r="AG7" s="12"/>
      <c r="AH7" s="11">
        <v>95</v>
      </c>
      <c r="AI7" s="12"/>
    </row>
    <row r="8" spans="1:35" x14ac:dyDescent="0.2">
      <c r="A8" s="8" t="s">
        <v>15</v>
      </c>
      <c r="B8" s="11">
        <v>0</v>
      </c>
      <c r="C8" s="12"/>
      <c r="D8" s="9">
        <v>0</v>
      </c>
      <c r="E8" s="12"/>
      <c r="F8" s="11">
        <v>0</v>
      </c>
      <c r="G8" s="12"/>
      <c r="H8" s="11">
        <v>129.96</v>
      </c>
      <c r="I8" s="12"/>
      <c r="J8" s="11"/>
      <c r="K8" s="12"/>
      <c r="L8" s="11"/>
      <c r="M8" s="12"/>
      <c r="N8" s="11">
        <v>109.13</v>
      </c>
      <c r="O8" s="12"/>
      <c r="P8" s="11">
        <v>0</v>
      </c>
      <c r="Q8" s="12"/>
      <c r="S8" s="8" t="s">
        <v>15</v>
      </c>
      <c r="T8" s="11">
        <v>161.63</v>
      </c>
      <c r="U8" s="12"/>
      <c r="V8" s="11" t="s">
        <v>16</v>
      </c>
      <c r="W8" s="12"/>
      <c r="X8" s="11" t="s">
        <v>16</v>
      </c>
      <c r="Y8" s="12"/>
      <c r="Z8" s="11">
        <v>118.92</v>
      </c>
      <c r="AA8" s="12"/>
      <c r="AB8" s="11">
        <v>0</v>
      </c>
      <c r="AC8" s="12"/>
      <c r="AD8" s="11">
        <v>0</v>
      </c>
      <c r="AE8" s="12"/>
      <c r="AF8" s="11">
        <v>136.6</v>
      </c>
      <c r="AG8" s="12"/>
      <c r="AH8" s="11">
        <v>0</v>
      </c>
      <c r="AI8" s="12"/>
    </row>
    <row r="9" spans="1:35" x14ac:dyDescent="0.2">
      <c r="A9" s="8" t="s">
        <v>17</v>
      </c>
      <c r="B9" s="11">
        <f>SUM(B4:B8)</f>
        <v>572.8900000000001</v>
      </c>
      <c r="C9" s="11"/>
      <c r="D9" s="9">
        <f>SUM(D4:D8)</f>
        <v>534.59</v>
      </c>
      <c r="E9" s="11"/>
      <c r="F9" s="11">
        <f>SUM(F4:F8)</f>
        <v>639.98</v>
      </c>
      <c r="G9" s="12"/>
      <c r="H9" s="11">
        <f>SUM(H4+H5+H6+H7+H8)</f>
        <v>773.38000000000011</v>
      </c>
      <c r="I9" s="11"/>
      <c r="J9" s="11"/>
      <c r="K9" s="11"/>
      <c r="L9" s="11">
        <f>SUM(L4+L5+L6+L7)</f>
        <v>478.46</v>
      </c>
      <c r="M9" s="11"/>
      <c r="N9" s="11">
        <f>SUM(N4+N5+N6+N7+N8)</f>
        <v>691.03</v>
      </c>
      <c r="O9" s="12"/>
      <c r="P9" s="11">
        <f>SUM(P4:P8)</f>
        <v>507.59999999999997</v>
      </c>
      <c r="Q9" s="12"/>
      <c r="S9" s="8" t="s">
        <v>17</v>
      </c>
      <c r="T9" s="11">
        <f>SUM(T4:T8)</f>
        <v>707.3</v>
      </c>
      <c r="U9" s="11"/>
      <c r="V9" s="11">
        <f>SUM(V4:V8)</f>
        <v>507.24999999999994</v>
      </c>
      <c r="W9" s="11"/>
      <c r="X9" s="11">
        <f>SUM(X4:X8)</f>
        <v>511.58000000000004</v>
      </c>
      <c r="Y9" s="12"/>
      <c r="Z9" s="11">
        <f>SUM(Z4:Z8)</f>
        <v>694.25999999999988</v>
      </c>
      <c r="AA9" s="11"/>
      <c r="AB9" s="11">
        <f>SUM(AB4:AB8)</f>
        <v>806.24</v>
      </c>
      <c r="AC9" s="11"/>
      <c r="AD9" s="11">
        <f>SUM(AD4:AD8)</f>
        <v>437.63</v>
      </c>
      <c r="AE9" s="11"/>
      <c r="AF9" s="11">
        <f>SUM(AF4:AF8)</f>
        <v>563.68999999999994</v>
      </c>
      <c r="AG9" s="12"/>
      <c r="AH9" s="11">
        <f>SUM(AH4:AH8)</f>
        <v>411.96</v>
      </c>
      <c r="AI9" s="12"/>
    </row>
    <row r="10" spans="1:35" x14ac:dyDescent="0.2">
      <c r="A10" s="8" t="s">
        <v>18</v>
      </c>
      <c r="B10" s="11">
        <v>15</v>
      </c>
      <c r="C10" s="12"/>
      <c r="D10" s="9">
        <v>10</v>
      </c>
      <c r="E10" s="12"/>
      <c r="F10" s="11">
        <f>SUM(23+10)</f>
        <v>33</v>
      </c>
      <c r="G10" s="12"/>
      <c r="H10" s="11">
        <f>SUM(11.5+11.5+10)</f>
        <v>33</v>
      </c>
      <c r="I10" s="12"/>
      <c r="J10" s="11">
        <v>10</v>
      </c>
      <c r="K10" s="12"/>
      <c r="L10" s="11">
        <f>SUM(20+31.5)</f>
        <v>51.5</v>
      </c>
      <c r="M10" s="12"/>
      <c r="N10" s="11">
        <v>9</v>
      </c>
      <c r="O10" s="12"/>
      <c r="P10" s="11">
        <v>10</v>
      </c>
      <c r="Q10" s="12"/>
      <c r="S10" s="8" t="s">
        <v>18</v>
      </c>
      <c r="T10" s="11">
        <v>29.5</v>
      </c>
      <c r="U10" s="12"/>
      <c r="V10" s="11">
        <v>0</v>
      </c>
      <c r="W10" s="12"/>
      <c r="X10" s="11">
        <v>31</v>
      </c>
      <c r="Y10" s="12"/>
      <c r="Z10" s="11">
        <v>35.380000000000003</v>
      </c>
      <c r="AA10" s="12"/>
      <c r="AB10" s="11">
        <v>0</v>
      </c>
      <c r="AC10" s="12"/>
      <c r="AD10" s="11">
        <v>20</v>
      </c>
      <c r="AE10" s="12"/>
      <c r="AF10" s="11">
        <v>10</v>
      </c>
      <c r="AG10" s="12"/>
      <c r="AH10" s="11">
        <v>10</v>
      </c>
      <c r="AI10" s="12"/>
    </row>
    <row r="11" spans="1:35" x14ac:dyDescent="0.2">
      <c r="A11" s="8" t="s">
        <v>19</v>
      </c>
      <c r="B11" s="11">
        <v>2.42</v>
      </c>
      <c r="C11" s="12"/>
      <c r="D11" s="9">
        <v>0</v>
      </c>
      <c r="E11" s="12"/>
      <c r="F11" s="11">
        <v>0</v>
      </c>
      <c r="G11" s="12"/>
      <c r="H11" s="11"/>
      <c r="I11" s="12"/>
      <c r="J11" s="11"/>
      <c r="K11" s="12"/>
      <c r="L11" s="11"/>
      <c r="M11" s="12"/>
      <c r="N11" s="11"/>
      <c r="O11" s="12"/>
      <c r="P11" s="11">
        <v>79.650000000000006</v>
      </c>
      <c r="Q11" s="12"/>
      <c r="S11" s="8" t="s">
        <v>19</v>
      </c>
      <c r="T11" s="11">
        <v>0</v>
      </c>
      <c r="U11" s="12"/>
      <c r="V11" s="11">
        <v>0</v>
      </c>
      <c r="W11" s="12"/>
      <c r="X11" s="11">
        <v>0</v>
      </c>
      <c r="Y11" s="12"/>
      <c r="Z11" s="11">
        <v>0</v>
      </c>
      <c r="AA11" s="12"/>
      <c r="AB11" s="11">
        <v>0</v>
      </c>
      <c r="AC11" s="12"/>
      <c r="AD11" s="11">
        <v>0</v>
      </c>
      <c r="AE11" s="12"/>
      <c r="AF11" s="11">
        <v>0</v>
      </c>
      <c r="AG11" s="12"/>
      <c r="AH11" s="11">
        <v>0</v>
      </c>
      <c r="AI11" s="12"/>
    </row>
    <row r="12" spans="1:35" x14ac:dyDescent="0.2">
      <c r="A12" s="1" t="s">
        <v>20</v>
      </c>
      <c r="B12" s="13">
        <f>SUM(B9:B11)</f>
        <v>590.31000000000006</v>
      </c>
      <c r="C12" s="13"/>
      <c r="D12" s="6">
        <f>SUM(D9:D11)</f>
        <v>544.59</v>
      </c>
      <c r="E12" s="13"/>
      <c r="F12" s="13">
        <f>SUM(F9+F10+F11)</f>
        <v>672.98</v>
      </c>
      <c r="G12" s="14"/>
      <c r="H12" s="13">
        <f>SUM(H9+H10)</f>
        <v>806.38000000000011</v>
      </c>
      <c r="I12" s="13"/>
      <c r="J12" s="13">
        <f>SUM(J4:J11)</f>
        <v>762.04</v>
      </c>
      <c r="K12" s="13"/>
      <c r="L12" s="13">
        <f>SUM(L9+L10)</f>
        <v>529.96</v>
      </c>
      <c r="M12" s="13"/>
      <c r="N12" s="13">
        <f>SUM(N9+N10)</f>
        <v>700.03</v>
      </c>
      <c r="O12" s="14"/>
      <c r="P12" s="13">
        <f>SUM(P9:P11)</f>
        <v>597.24999999999989</v>
      </c>
      <c r="Q12" s="14"/>
      <c r="S12" s="1" t="s">
        <v>20</v>
      </c>
      <c r="T12" s="13">
        <f>SUM(T9:T11)</f>
        <v>736.8</v>
      </c>
      <c r="U12" s="13"/>
      <c r="V12" s="13">
        <f>SUM(V9:V11)</f>
        <v>507.24999999999994</v>
      </c>
      <c r="W12" s="13"/>
      <c r="X12" s="13">
        <f>SUM(X9:X11)</f>
        <v>542.58000000000004</v>
      </c>
      <c r="Y12" s="14"/>
      <c r="Z12" s="13">
        <f>SUM(Z9:Z11)</f>
        <v>729.63999999999987</v>
      </c>
      <c r="AA12" s="13"/>
      <c r="AB12" s="13">
        <f>SUM(AB9:AB11)</f>
        <v>806.24</v>
      </c>
      <c r="AC12" s="13"/>
      <c r="AD12" s="13">
        <f>SUM(AD9:AD11)</f>
        <v>457.63</v>
      </c>
      <c r="AE12" s="13"/>
      <c r="AF12" s="13">
        <f>SUM(AF9:AF11)</f>
        <v>573.68999999999994</v>
      </c>
      <c r="AG12" s="14"/>
      <c r="AH12" s="13">
        <f>SUM(AH9:AH11)</f>
        <v>421.96</v>
      </c>
      <c r="AI12" s="14"/>
    </row>
    <row r="13" spans="1:35" x14ac:dyDescent="0.2">
      <c r="A13" s="15"/>
      <c r="B13" s="16"/>
      <c r="C13" s="17"/>
      <c r="D13" s="9"/>
      <c r="E13" s="17"/>
      <c r="F13" s="16"/>
      <c r="G13" s="17"/>
      <c r="H13" s="16"/>
      <c r="I13" s="17"/>
      <c r="J13" s="16"/>
      <c r="K13" s="17"/>
      <c r="L13" s="16"/>
      <c r="M13" s="17"/>
      <c r="N13" s="16"/>
      <c r="O13" s="17"/>
      <c r="P13" s="16"/>
      <c r="Q13" s="17"/>
      <c r="S13" s="18"/>
      <c r="T13" s="19"/>
      <c r="U13" s="20"/>
      <c r="V13" s="19"/>
      <c r="W13" s="20"/>
      <c r="X13" s="19"/>
      <c r="Y13" s="20"/>
      <c r="Z13" s="19"/>
      <c r="AA13" s="20"/>
      <c r="AB13" s="19"/>
      <c r="AC13" s="20"/>
      <c r="AD13" s="19"/>
      <c r="AE13" s="20"/>
      <c r="AF13" s="19"/>
      <c r="AG13" s="20"/>
      <c r="AH13" s="19"/>
      <c r="AI13" s="20"/>
    </row>
    <row r="14" spans="1:35" x14ac:dyDescent="0.2">
      <c r="A14" s="1" t="s">
        <v>21</v>
      </c>
      <c r="B14" s="13"/>
      <c r="C14" s="14"/>
      <c r="D14" s="9"/>
      <c r="E14" s="14"/>
      <c r="F14" s="13"/>
      <c r="G14" s="14"/>
      <c r="H14" s="13"/>
      <c r="I14" s="14"/>
      <c r="J14" s="13"/>
      <c r="K14" s="14"/>
      <c r="L14" s="13"/>
      <c r="M14" s="14"/>
      <c r="N14" s="13"/>
      <c r="O14" s="14"/>
      <c r="P14" s="13"/>
      <c r="Q14" s="14"/>
      <c r="S14" s="1" t="s">
        <v>21</v>
      </c>
      <c r="T14" s="13"/>
      <c r="U14" s="14"/>
      <c r="V14" s="13"/>
      <c r="W14" s="14"/>
      <c r="X14" s="13"/>
      <c r="Y14" s="14"/>
      <c r="Z14" s="13"/>
      <c r="AA14" s="14"/>
      <c r="AB14" s="13"/>
      <c r="AC14" s="14"/>
      <c r="AD14" s="13"/>
      <c r="AE14" s="14"/>
      <c r="AF14" s="13"/>
      <c r="AG14" s="14"/>
      <c r="AH14" s="13"/>
      <c r="AI14" s="14"/>
    </row>
    <row r="15" spans="1:35" x14ac:dyDescent="0.2">
      <c r="A15" s="8" t="s">
        <v>22</v>
      </c>
      <c r="B15" s="11">
        <f>SUM(31.96+7.86)</f>
        <v>39.82</v>
      </c>
      <c r="C15" s="12">
        <f>B15/B12</f>
        <v>6.7456082397384418E-2</v>
      </c>
      <c r="D15" s="9">
        <f>SUM(8+73)</f>
        <v>81</v>
      </c>
      <c r="E15" s="12">
        <f>D15/D12</f>
        <v>0.14873574615765989</v>
      </c>
      <c r="F15" s="21">
        <f>SUM(14.5+6)</f>
        <v>20.5</v>
      </c>
      <c r="G15" s="12">
        <f>F15/F12</f>
        <v>3.0461529317364556E-2</v>
      </c>
      <c r="H15" s="11">
        <f>SUM(11.06+24.76+38.4)</f>
        <v>74.22</v>
      </c>
      <c r="I15" s="12">
        <f>H15/H12</f>
        <v>9.2040973238423557E-2</v>
      </c>
      <c r="J15" s="11">
        <v>83</v>
      </c>
      <c r="K15" s="12">
        <f>J15/J12</f>
        <v>0.10891816702535301</v>
      </c>
      <c r="L15" s="11">
        <v>0</v>
      </c>
      <c r="M15" s="12">
        <f>L15/L12</f>
        <v>0</v>
      </c>
      <c r="N15" s="11">
        <v>6</v>
      </c>
      <c r="O15" s="12">
        <f>N15/N12</f>
        <v>8.5710612402325626E-3</v>
      </c>
      <c r="P15" s="11">
        <v>0</v>
      </c>
      <c r="Q15" s="12">
        <f>P15/P12</f>
        <v>0</v>
      </c>
      <c r="S15" s="8" t="s">
        <v>22</v>
      </c>
      <c r="T15" s="11">
        <v>37.770000000000003</v>
      </c>
      <c r="U15" s="12">
        <f>T15/T12</f>
        <v>5.1262214983713361E-2</v>
      </c>
      <c r="V15" s="11">
        <v>18.46</v>
      </c>
      <c r="W15" s="12">
        <f>V15/V12</f>
        <v>3.6392311483489412E-2</v>
      </c>
      <c r="X15" s="11">
        <v>10.24</v>
      </c>
      <c r="Y15" s="12">
        <f>X15/X12</f>
        <v>1.8872792952191381E-2</v>
      </c>
      <c r="Z15" s="11">
        <v>93.1</v>
      </c>
      <c r="AA15" s="12">
        <f>Z15/Z12</f>
        <v>0.12759717120771888</v>
      </c>
      <c r="AB15" s="11">
        <v>43.1</v>
      </c>
      <c r="AC15" s="12">
        <f>AB15/AB12</f>
        <v>5.3458027386386192E-2</v>
      </c>
      <c r="AD15" s="11">
        <v>40.92</v>
      </c>
      <c r="AE15" s="12">
        <f>AD15/AD12</f>
        <v>8.9417214780499535E-2</v>
      </c>
      <c r="AF15" s="11">
        <v>28.75</v>
      </c>
      <c r="AG15" s="12">
        <f>AF15/AF12</f>
        <v>5.0114173159720408E-2</v>
      </c>
      <c r="AH15" s="11">
        <v>31.72</v>
      </c>
      <c r="AI15" s="12">
        <f>AH15/AH12</f>
        <v>7.5173002180301457E-2</v>
      </c>
    </row>
    <row r="16" spans="1:35" x14ac:dyDescent="0.2">
      <c r="A16" s="8" t="s">
        <v>23</v>
      </c>
      <c r="B16" s="11">
        <v>16.45</v>
      </c>
      <c r="C16" s="12">
        <f>B16/B12</f>
        <v>2.7866714099371512E-2</v>
      </c>
      <c r="D16" s="9">
        <f>SUM(24+10+21)</f>
        <v>55</v>
      </c>
      <c r="E16" s="12">
        <f>D16/D12</f>
        <v>0.10099340788483079</v>
      </c>
      <c r="F16" s="11">
        <f>SUM(25.5+15+18)</f>
        <v>58.5</v>
      </c>
      <c r="G16" s="12">
        <f>F16/F12</f>
        <v>8.692680317394276E-2</v>
      </c>
      <c r="H16" s="11">
        <f>SUM(15.45+20.97+15.12+23)</f>
        <v>74.539999999999992</v>
      </c>
      <c r="I16" s="12">
        <f>H16/H12</f>
        <v>9.2437808477392774E-2</v>
      </c>
      <c r="J16" s="11">
        <v>7.5</v>
      </c>
      <c r="K16" s="12">
        <f>J16/J12</f>
        <v>9.8420030444596081E-3</v>
      </c>
      <c r="L16" s="22">
        <f>SUM(15+86)</f>
        <v>101</v>
      </c>
      <c r="M16" s="12">
        <f>L16/L12</f>
        <v>0.19058042116386142</v>
      </c>
      <c r="N16" s="11">
        <f>SUM(14+19+17+20+8.5)</f>
        <v>78.5</v>
      </c>
      <c r="O16" s="12">
        <f>N16/N12</f>
        <v>0.11213805122637602</v>
      </c>
      <c r="P16" s="11">
        <f>SUM(10.6+17+19)</f>
        <v>46.6</v>
      </c>
      <c r="Q16" s="12">
        <f>P16/P12</f>
        <v>7.8024277940560924E-2</v>
      </c>
      <c r="S16" s="8" t="s">
        <v>23</v>
      </c>
      <c r="T16" s="11">
        <v>0</v>
      </c>
      <c r="U16" s="12">
        <f>T16/T12</f>
        <v>0</v>
      </c>
      <c r="V16" s="11">
        <v>40</v>
      </c>
      <c r="W16" s="12">
        <f>V16/V12</f>
        <v>7.8856579595860038E-2</v>
      </c>
      <c r="X16" s="11">
        <v>10</v>
      </c>
      <c r="Y16" s="12">
        <f>X16/X12</f>
        <v>1.8430461867374397E-2</v>
      </c>
      <c r="Z16" s="11">
        <v>90.25</v>
      </c>
      <c r="AA16" s="12">
        <f>Z16/Z12</f>
        <v>0.12369113535442137</v>
      </c>
      <c r="AB16" s="11">
        <v>29.75</v>
      </c>
      <c r="AC16" s="12">
        <f>AB16/AB12</f>
        <v>3.6899682476681878E-2</v>
      </c>
      <c r="AD16" s="9">
        <v>73.62</v>
      </c>
      <c r="AE16" s="12">
        <f>AD16/AD12</f>
        <v>0.16087232043353802</v>
      </c>
      <c r="AF16" s="11">
        <v>39.14</v>
      </c>
      <c r="AG16" s="12">
        <f>AF16/AF12</f>
        <v>6.8224999564224592E-2</v>
      </c>
      <c r="AH16" s="11">
        <v>20</v>
      </c>
      <c r="AI16" s="12">
        <f>AH16/AH12</f>
        <v>4.7397857616835723E-2</v>
      </c>
    </row>
    <row r="17" spans="1:35" x14ac:dyDescent="0.2">
      <c r="A17" s="8" t="s">
        <v>18</v>
      </c>
      <c r="B17" s="11">
        <f>SUM(54+37.1+27.8+63.25)</f>
        <v>182.14999999999998</v>
      </c>
      <c r="C17" s="12">
        <f>B17/B12</f>
        <v>0.3085666853009435</v>
      </c>
      <c r="D17" s="9">
        <v>0</v>
      </c>
      <c r="E17" s="12">
        <f>D17/D12</f>
        <v>0</v>
      </c>
      <c r="F17" s="11">
        <v>49.7</v>
      </c>
      <c r="G17" s="12">
        <f>F17/F12</f>
        <v>7.3850634491366765E-2</v>
      </c>
      <c r="H17" s="11">
        <v>67.010000000000005</v>
      </c>
      <c r="I17" s="12">
        <f>H17/H12</f>
        <v>8.3099779260398313E-2</v>
      </c>
      <c r="J17" s="11">
        <v>11.5</v>
      </c>
      <c r="K17" s="12">
        <f>J17/J12</f>
        <v>1.5091071334838066E-2</v>
      </c>
      <c r="L17" s="11">
        <v>0</v>
      </c>
      <c r="M17" s="12">
        <f>L17/L12</f>
        <v>0</v>
      </c>
      <c r="N17" s="11">
        <v>0</v>
      </c>
      <c r="O17" s="12">
        <f>N17/N12</f>
        <v>0</v>
      </c>
      <c r="P17" s="11">
        <v>0</v>
      </c>
      <c r="Q17" s="12">
        <f>P17/P12</f>
        <v>0</v>
      </c>
      <c r="S17" s="8" t="s">
        <v>18</v>
      </c>
      <c r="T17" s="11">
        <v>121.42</v>
      </c>
      <c r="U17" s="12">
        <f>T17/T12</f>
        <v>0.16479370249728556</v>
      </c>
      <c r="V17" s="11">
        <v>54</v>
      </c>
      <c r="W17" s="12">
        <f>V17/V12</f>
        <v>0.10645638245441105</v>
      </c>
      <c r="X17" s="11">
        <v>30.35</v>
      </c>
      <c r="Y17" s="12">
        <f>X17/X12</f>
        <v>5.5936451767481292E-2</v>
      </c>
      <c r="Z17" s="11">
        <v>45.9</v>
      </c>
      <c r="AA17" s="12">
        <f>Z17/Z12</f>
        <v>6.2907735321528435E-2</v>
      </c>
      <c r="AB17" s="11">
        <v>3.25</v>
      </c>
      <c r="AC17" s="12">
        <f>AB17/AB12</f>
        <v>4.0310577495534829E-3</v>
      </c>
      <c r="AD17" s="11">
        <v>20</v>
      </c>
      <c r="AE17" s="12">
        <f>AD17/AD12</f>
        <v>4.370342853396849E-2</v>
      </c>
      <c r="AF17" s="11">
        <v>54.97</v>
      </c>
      <c r="AG17" s="12">
        <f>AF17/AF12</f>
        <v>9.5818299081385422E-2</v>
      </c>
      <c r="AH17" s="11">
        <v>0</v>
      </c>
      <c r="AI17" s="12">
        <f>AH17/AH12</f>
        <v>0</v>
      </c>
    </row>
    <row r="18" spans="1:35" x14ac:dyDescent="0.2">
      <c r="A18" s="8" t="s">
        <v>24</v>
      </c>
      <c r="B18" s="11">
        <v>17.28</v>
      </c>
      <c r="C18" s="12">
        <f>B18/B12</f>
        <v>2.9272754993139197E-2</v>
      </c>
      <c r="D18" s="9">
        <v>0</v>
      </c>
      <c r="E18" s="12">
        <f>D18/D12</f>
        <v>0</v>
      </c>
      <c r="F18" s="11">
        <v>0</v>
      </c>
      <c r="G18" s="12">
        <f>F18/F12</f>
        <v>0</v>
      </c>
      <c r="H18" s="11">
        <v>82.62</v>
      </c>
      <c r="I18" s="12">
        <f>H18/H12</f>
        <v>0.1024578982613656</v>
      </c>
      <c r="J18" s="11">
        <v>0</v>
      </c>
      <c r="K18" s="12">
        <f>J18/J12</f>
        <v>0</v>
      </c>
      <c r="L18" s="11">
        <v>0</v>
      </c>
      <c r="M18" s="12">
        <f>L18/L12</f>
        <v>0</v>
      </c>
      <c r="N18" s="11">
        <v>0</v>
      </c>
      <c r="O18" s="12">
        <f>N18/N12</f>
        <v>0</v>
      </c>
      <c r="P18" s="11">
        <v>13</v>
      </c>
      <c r="Q18" s="12">
        <f>P18/P12</f>
        <v>2.1766429468396822E-2</v>
      </c>
      <c r="S18" s="8" t="s">
        <v>24</v>
      </c>
      <c r="T18" s="11">
        <v>0</v>
      </c>
      <c r="U18" s="12">
        <f>T18/T12</f>
        <v>0</v>
      </c>
      <c r="V18" s="11">
        <v>0</v>
      </c>
      <c r="W18" s="12">
        <f>V18/V12</f>
        <v>0</v>
      </c>
      <c r="X18" s="11">
        <v>0</v>
      </c>
      <c r="Y18" s="12">
        <f>X18/X12</f>
        <v>0</v>
      </c>
      <c r="Z18" s="11">
        <v>70.2</v>
      </c>
      <c r="AA18" s="12">
        <f>Z18/Z12</f>
        <v>9.6211830491749376E-2</v>
      </c>
      <c r="AB18" s="11">
        <v>0</v>
      </c>
      <c r="AC18" s="12">
        <f>AB18/AB12</f>
        <v>0</v>
      </c>
      <c r="AD18" s="11">
        <v>0</v>
      </c>
      <c r="AE18" s="12">
        <f>AD18/AD12</f>
        <v>0</v>
      </c>
      <c r="AF18" s="11">
        <v>4.3</v>
      </c>
      <c r="AG18" s="12">
        <f>AF18/AF12</f>
        <v>7.4953372030190524E-3</v>
      </c>
      <c r="AH18" s="11">
        <v>6.48</v>
      </c>
      <c r="AI18" s="12">
        <f>AH18/AH12</f>
        <v>1.5356905867854775E-2</v>
      </c>
    </row>
    <row r="19" spans="1:35" x14ac:dyDescent="0.2">
      <c r="A19" s="8" t="s">
        <v>25</v>
      </c>
      <c r="B19" s="11">
        <v>0</v>
      </c>
      <c r="C19" s="12">
        <f>B19/B16</f>
        <v>0</v>
      </c>
      <c r="D19" s="9">
        <v>10</v>
      </c>
      <c r="E19" s="12">
        <f>D19/D16</f>
        <v>0.18181818181818182</v>
      </c>
      <c r="F19" s="11">
        <v>5</v>
      </c>
      <c r="G19" s="12">
        <f>F19/F12</f>
        <v>7.4296412969181843E-3</v>
      </c>
      <c r="H19" s="11">
        <v>5</v>
      </c>
      <c r="I19" s="12">
        <f>H19/H12</f>
        <v>6.2005506088940688E-3</v>
      </c>
      <c r="J19" s="11">
        <v>0</v>
      </c>
      <c r="K19" s="12">
        <f>J19/J12</f>
        <v>0</v>
      </c>
      <c r="L19" s="11">
        <v>5</v>
      </c>
      <c r="M19" s="12">
        <f>L19/L12</f>
        <v>9.4346743150426435E-3</v>
      </c>
      <c r="N19" s="11">
        <v>5</v>
      </c>
      <c r="O19" s="12">
        <f>N19/N12</f>
        <v>7.1425510335271346E-3</v>
      </c>
      <c r="P19" s="11">
        <v>10</v>
      </c>
      <c r="Q19" s="12">
        <f>P19/P12</f>
        <v>1.674340728338217E-2</v>
      </c>
      <c r="S19" s="8" t="s">
        <v>25</v>
      </c>
      <c r="T19" s="11">
        <v>5</v>
      </c>
      <c r="U19" s="12">
        <f>T19/T12</f>
        <v>6.7861020629750276E-3</v>
      </c>
      <c r="V19" s="11">
        <v>6.25</v>
      </c>
      <c r="W19" s="12">
        <f>V19/V12</f>
        <v>1.2321340561853132E-2</v>
      </c>
      <c r="X19" s="11">
        <v>41.56</v>
      </c>
      <c r="Y19" s="12">
        <f>X19/X12</f>
        <v>7.6596999520807993E-2</v>
      </c>
      <c r="Z19" s="11">
        <v>5</v>
      </c>
      <c r="AA19" s="12">
        <f>Z19/Z12</f>
        <v>6.8526944794693283E-3</v>
      </c>
      <c r="AB19" s="11">
        <v>5</v>
      </c>
      <c r="AC19" s="12">
        <f>AB19/AB12</f>
        <v>6.2016273070053581E-3</v>
      </c>
      <c r="AD19" s="11">
        <v>5</v>
      </c>
      <c r="AE19" s="12">
        <f>AD19/AD12</f>
        <v>1.0925857133492122E-2</v>
      </c>
      <c r="AF19" s="11">
        <v>20</v>
      </c>
      <c r="AG19" s="12">
        <f>AF19/AF12</f>
        <v>3.4862033502414201E-2</v>
      </c>
      <c r="AH19" s="11">
        <v>15</v>
      </c>
      <c r="AI19" s="12">
        <f>AH19/AH12</f>
        <v>3.5548393212626789E-2</v>
      </c>
    </row>
    <row r="20" spans="1:35" x14ac:dyDescent="0.2">
      <c r="A20" s="8" t="s">
        <v>26</v>
      </c>
      <c r="B20" s="11">
        <v>0</v>
      </c>
      <c r="C20" s="12">
        <f>B20/B12</f>
        <v>0</v>
      </c>
      <c r="D20" s="9">
        <v>65</v>
      </c>
      <c r="E20" s="12">
        <f>D20/D12</f>
        <v>0.11935584568207275</v>
      </c>
      <c r="F20" s="11">
        <v>65</v>
      </c>
      <c r="G20" s="12">
        <f>F20/F12</f>
        <v>9.6585336859936394E-2</v>
      </c>
      <c r="H20" s="11">
        <v>65</v>
      </c>
      <c r="I20" s="12">
        <f>H20/H12</f>
        <v>8.0607157915622896E-2</v>
      </c>
      <c r="J20" s="11">
        <v>65</v>
      </c>
      <c r="K20" s="12">
        <f>J20/J12</f>
        <v>8.5297359718649948E-2</v>
      </c>
      <c r="L20" s="11">
        <v>65</v>
      </c>
      <c r="M20" s="12">
        <f>L20/L12</f>
        <v>0.12265076609555438</v>
      </c>
      <c r="N20" s="11">
        <f>SUM(65+65)</f>
        <v>130</v>
      </c>
      <c r="O20" s="12">
        <f>N20/N12</f>
        <v>0.18570632687170552</v>
      </c>
      <c r="P20" s="11">
        <v>0</v>
      </c>
      <c r="Q20" s="12">
        <f>P20/P12</f>
        <v>0</v>
      </c>
      <c r="S20" s="8" t="s">
        <v>26</v>
      </c>
      <c r="T20" s="11">
        <v>0</v>
      </c>
      <c r="U20" s="12">
        <f>T20/T12</f>
        <v>0</v>
      </c>
      <c r="V20" s="11">
        <v>60</v>
      </c>
      <c r="W20" s="12">
        <f>V20/V12</f>
        <v>0.11828486939379006</v>
      </c>
      <c r="X20" s="11">
        <v>70</v>
      </c>
      <c r="Y20" s="12">
        <f>X20/X12</f>
        <v>0.12901323307162077</v>
      </c>
      <c r="Z20" s="11">
        <v>65</v>
      </c>
      <c r="AA20" s="12">
        <f>Z20/Z12</f>
        <v>8.9085028233101271E-2</v>
      </c>
      <c r="AB20" s="11">
        <v>65</v>
      </c>
      <c r="AC20" s="12">
        <f>AB20/AB12</f>
        <v>8.0621154991069657E-2</v>
      </c>
      <c r="AD20" s="11">
        <v>65</v>
      </c>
      <c r="AE20" s="12">
        <f>AD20/AD12</f>
        <v>0.14203614273539758</v>
      </c>
      <c r="AF20" s="11">
        <v>65</v>
      </c>
      <c r="AG20" s="12">
        <f>AF20/AF12</f>
        <v>0.11330160888284614</v>
      </c>
      <c r="AH20" s="11">
        <v>65</v>
      </c>
      <c r="AI20" s="12">
        <f>AH20/AH12</f>
        <v>0.1540430372547161</v>
      </c>
    </row>
    <row r="21" spans="1:35" x14ac:dyDescent="0.2">
      <c r="A21" s="8" t="s">
        <v>27</v>
      </c>
      <c r="B21" s="11">
        <v>0</v>
      </c>
      <c r="C21" s="12">
        <f>B21/B12</f>
        <v>0</v>
      </c>
      <c r="D21" s="9">
        <v>0</v>
      </c>
      <c r="E21" s="12">
        <f>D21/D12</f>
        <v>0</v>
      </c>
      <c r="F21" s="11">
        <v>0</v>
      </c>
      <c r="G21" s="12">
        <f>F21/F12</f>
        <v>0</v>
      </c>
      <c r="H21" s="11">
        <v>0</v>
      </c>
      <c r="I21" s="12">
        <f>H21/H12</f>
        <v>0</v>
      </c>
      <c r="J21" s="11">
        <v>0</v>
      </c>
      <c r="K21" s="12">
        <f>J21/J12</f>
        <v>0</v>
      </c>
      <c r="L21" s="11">
        <v>0</v>
      </c>
      <c r="M21" s="12">
        <f>L21/L12</f>
        <v>0</v>
      </c>
      <c r="N21" s="11">
        <v>0</v>
      </c>
      <c r="O21" s="12">
        <f>N21/N12</f>
        <v>0</v>
      </c>
      <c r="P21" s="11">
        <v>0</v>
      </c>
      <c r="Q21" s="12">
        <f>P21/P12</f>
        <v>0</v>
      </c>
      <c r="S21" s="8" t="s">
        <v>27</v>
      </c>
      <c r="T21" s="11">
        <v>0</v>
      </c>
      <c r="U21" s="12">
        <f>T21/T12</f>
        <v>0</v>
      </c>
      <c r="V21" s="11">
        <v>0</v>
      </c>
      <c r="W21" s="12">
        <f>V21/V12</f>
        <v>0</v>
      </c>
      <c r="X21" s="11">
        <v>0</v>
      </c>
      <c r="Y21" s="12">
        <f>X21/X12</f>
        <v>0</v>
      </c>
      <c r="Z21" s="11">
        <v>0</v>
      </c>
      <c r="AA21" s="12">
        <f>Z21/Z12</f>
        <v>0</v>
      </c>
      <c r="AB21" s="11">
        <v>0</v>
      </c>
      <c r="AC21" s="12">
        <f>AB21/AB12</f>
        <v>0</v>
      </c>
      <c r="AD21" s="11">
        <v>105.4</v>
      </c>
      <c r="AE21" s="12">
        <f>AD21/AD12</f>
        <v>0.23031706837401394</v>
      </c>
      <c r="AF21" s="11">
        <v>0</v>
      </c>
      <c r="AG21" s="12">
        <f>AF21/AF12</f>
        <v>0</v>
      </c>
      <c r="AH21" s="11">
        <v>0</v>
      </c>
      <c r="AI21" s="12">
        <f>AH21/AH12</f>
        <v>0</v>
      </c>
    </row>
    <row r="22" spans="1:35" x14ac:dyDescent="0.2">
      <c r="A22" s="8" t="s">
        <v>19</v>
      </c>
      <c r="B22" s="11">
        <v>0</v>
      </c>
      <c r="C22" s="12">
        <f>B22/B12</f>
        <v>0</v>
      </c>
      <c r="D22" s="9">
        <v>0</v>
      </c>
      <c r="E22" s="12">
        <f>D22/D12</f>
        <v>0</v>
      </c>
      <c r="F22" s="11">
        <v>20</v>
      </c>
      <c r="G22" s="12">
        <f>F22/F12</f>
        <v>2.9718565187672737E-2</v>
      </c>
      <c r="H22" s="11">
        <v>250</v>
      </c>
      <c r="I22" s="12">
        <f>H22/H12</f>
        <v>0.31002753044470344</v>
      </c>
      <c r="J22" s="11">
        <v>0</v>
      </c>
      <c r="K22" s="12">
        <f>J22/J12</f>
        <v>0</v>
      </c>
      <c r="L22" s="11">
        <v>0</v>
      </c>
      <c r="M22" s="12">
        <f>L22/L12</f>
        <v>0</v>
      </c>
      <c r="N22" s="11">
        <v>100</v>
      </c>
      <c r="O22" s="12">
        <f>N22/N12</f>
        <v>0.1428510206705427</v>
      </c>
      <c r="P22" s="11">
        <v>0</v>
      </c>
      <c r="Q22" s="12">
        <f>P22/P12</f>
        <v>0</v>
      </c>
      <c r="S22" s="8" t="s">
        <v>19</v>
      </c>
      <c r="T22" s="11">
        <v>91.24</v>
      </c>
      <c r="U22" s="12">
        <f>T22/T12</f>
        <v>0.12383279044516829</v>
      </c>
      <c r="V22" s="11">
        <v>0</v>
      </c>
      <c r="W22" s="12">
        <f>V22/V12</f>
        <v>0</v>
      </c>
      <c r="X22" s="11">
        <v>0</v>
      </c>
      <c r="Y22" s="12">
        <f>X22/X12</f>
        <v>0</v>
      </c>
      <c r="Z22" s="11">
        <v>42</v>
      </c>
      <c r="AA22" s="12">
        <f>Z22/Z12</f>
        <v>5.756263362754236E-2</v>
      </c>
      <c r="AB22" s="11">
        <v>139.26</v>
      </c>
      <c r="AC22" s="12">
        <f>AB22/AB12</f>
        <v>0.17272772375471324</v>
      </c>
      <c r="AD22" s="11">
        <v>0</v>
      </c>
      <c r="AE22" s="12">
        <f>AD22/AD12</f>
        <v>0</v>
      </c>
      <c r="AF22" s="11">
        <v>215.99</v>
      </c>
      <c r="AG22" s="12">
        <f>AF22/AF12</f>
        <v>0.37649253080932216</v>
      </c>
      <c r="AH22" s="11">
        <v>87.38</v>
      </c>
      <c r="AI22" s="12">
        <f>AH22/AH12</f>
        <v>0.20708123992795527</v>
      </c>
    </row>
    <row r="23" spans="1:35" x14ac:dyDescent="0.2">
      <c r="A23" s="8" t="s">
        <v>28</v>
      </c>
      <c r="B23" s="11">
        <v>0</v>
      </c>
      <c r="C23" s="12">
        <f>B23/B12</f>
        <v>0</v>
      </c>
      <c r="D23" s="9">
        <v>0</v>
      </c>
      <c r="E23" s="12">
        <f>D23/D12</f>
        <v>0</v>
      </c>
      <c r="F23" s="11">
        <v>0</v>
      </c>
      <c r="G23" s="12">
        <v>0</v>
      </c>
      <c r="H23" s="11">
        <v>0</v>
      </c>
      <c r="I23" s="12">
        <v>0</v>
      </c>
      <c r="J23" s="11">
        <v>0</v>
      </c>
      <c r="K23" s="12">
        <v>0</v>
      </c>
      <c r="L23" s="11">
        <v>0</v>
      </c>
      <c r="M23" s="12">
        <v>0</v>
      </c>
      <c r="N23" s="11">
        <v>0</v>
      </c>
      <c r="O23" s="12">
        <v>0</v>
      </c>
      <c r="P23" s="11">
        <v>0</v>
      </c>
      <c r="Q23" s="12">
        <v>0</v>
      </c>
      <c r="S23" s="8" t="s">
        <v>28</v>
      </c>
      <c r="T23" s="11">
        <v>0</v>
      </c>
      <c r="U23" s="12">
        <f>T23/T12</f>
        <v>0</v>
      </c>
      <c r="V23" s="11">
        <v>0</v>
      </c>
      <c r="W23" s="12">
        <f>V23/V12</f>
        <v>0</v>
      </c>
      <c r="X23" s="11">
        <v>0</v>
      </c>
      <c r="Y23" s="12"/>
      <c r="Z23" s="11">
        <v>0</v>
      </c>
      <c r="AA23" s="12"/>
      <c r="AB23" s="11">
        <v>0</v>
      </c>
      <c r="AC23" s="12"/>
      <c r="AD23" s="11">
        <v>0</v>
      </c>
      <c r="AE23" s="12"/>
      <c r="AF23" s="11">
        <v>0</v>
      </c>
      <c r="AG23" s="12"/>
      <c r="AH23" s="11">
        <v>0</v>
      </c>
      <c r="AI23" s="12"/>
    </row>
    <row r="24" spans="1:35" x14ac:dyDescent="0.2">
      <c r="A24" s="1" t="s">
        <v>29</v>
      </c>
      <c r="B24" s="13">
        <f>SUM(B15:B23)</f>
        <v>255.69999999999996</v>
      </c>
      <c r="C24" s="14">
        <f>B24/B12</f>
        <v>0.4331622367908386</v>
      </c>
      <c r="D24" s="6">
        <f>SUM(D15:D23)</f>
        <v>211</v>
      </c>
      <c r="E24" s="14">
        <f>D24/D12</f>
        <v>0.38744743752180538</v>
      </c>
      <c r="F24" s="13">
        <f>SUM(F15:F23)</f>
        <v>218.7</v>
      </c>
      <c r="G24" s="14">
        <f>F24/F12</f>
        <v>0.32497251032720137</v>
      </c>
      <c r="H24" s="13">
        <f>SUM(H15:H23)</f>
        <v>618.39</v>
      </c>
      <c r="I24" s="14">
        <f>H24/H12</f>
        <v>0.76687169820680068</v>
      </c>
      <c r="J24" s="13">
        <f>SUM(J15:J23)</f>
        <v>167</v>
      </c>
      <c r="K24" s="14">
        <f>J24/J12</f>
        <v>0.21914860112330062</v>
      </c>
      <c r="L24" s="13">
        <f>SUM(L15:L23)</f>
        <v>171</v>
      </c>
      <c r="M24" s="14">
        <f>L24/L12</f>
        <v>0.32266586157445842</v>
      </c>
      <c r="N24" s="13">
        <f>SUM(N15:N23)</f>
        <v>319.5</v>
      </c>
      <c r="O24" s="14">
        <f>N24/N12</f>
        <v>0.45640901104238391</v>
      </c>
      <c r="P24" s="13">
        <f>SUM(P15:P23)</f>
        <v>69.599999999999994</v>
      </c>
      <c r="Q24" s="14">
        <f>P24/P12</f>
        <v>0.1165341146923399</v>
      </c>
      <c r="S24" s="1" t="s">
        <v>29</v>
      </c>
      <c r="T24" s="13">
        <f>SUM(T15:T23)</f>
        <v>255.43</v>
      </c>
      <c r="U24" s="14">
        <f>T24/T12</f>
        <v>0.34667480998914224</v>
      </c>
      <c r="V24" s="13">
        <f>SUM(V15:V23)</f>
        <v>178.71</v>
      </c>
      <c r="W24" s="14">
        <f>V24/V12</f>
        <v>0.35231148348940372</v>
      </c>
      <c r="X24" s="13">
        <f>SUM(X15:X23)</f>
        <v>162.15</v>
      </c>
      <c r="Y24" s="14">
        <f>X24/X12</f>
        <v>0.29884993917947583</v>
      </c>
      <c r="Z24" s="13">
        <f>SUM(Z15:Z23)</f>
        <v>411.45</v>
      </c>
      <c r="AA24" s="14">
        <f>Z24/Z12</f>
        <v>0.56390822871553103</v>
      </c>
      <c r="AB24" s="13">
        <f>SUM(AB15:AB23)</f>
        <v>285.36</v>
      </c>
      <c r="AC24" s="14">
        <f>AB24/AB12</f>
        <v>0.35393927366540984</v>
      </c>
      <c r="AD24" s="13">
        <f>SUM(AD15:AD23)</f>
        <v>309.94000000000005</v>
      </c>
      <c r="AE24" s="14">
        <f>AD24/AD12</f>
        <v>0.6772720319909098</v>
      </c>
      <c r="AF24" s="13">
        <f>SUM(AF15:AF23)</f>
        <v>428.15</v>
      </c>
      <c r="AG24" s="14">
        <f>AF24/AF12</f>
        <v>0.74630898220293196</v>
      </c>
      <c r="AH24" s="13">
        <f>SUM(AH15:AH23)</f>
        <v>225.57999999999998</v>
      </c>
      <c r="AI24" s="14">
        <f>AH24/AH12</f>
        <v>0.53460043606029006</v>
      </c>
    </row>
    <row r="25" spans="1:35" x14ac:dyDescent="0.2">
      <c r="A25" s="23"/>
      <c r="B25" s="24"/>
      <c r="C25" s="25"/>
      <c r="D25" s="9"/>
      <c r="E25" s="25"/>
      <c r="F25" s="24"/>
      <c r="G25" s="25"/>
      <c r="H25" s="24"/>
      <c r="I25" s="25"/>
      <c r="J25" s="24"/>
      <c r="K25" s="25"/>
      <c r="L25" s="24"/>
      <c r="M25" s="25"/>
      <c r="N25" s="24"/>
      <c r="O25" s="25"/>
      <c r="P25" s="24"/>
      <c r="Q25" s="25"/>
      <c r="S25" s="26"/>
      <c r="T25" s="27"/>
      <c r="U25" s="28"/>
      <c r="V25" s="27"/>
      <c r="W25" s="28"/>
      <c r="X25" s="27"/>
      <c r="Y25" s="28"/>
      <c r="Z25" s="27"/>
      <c r="AA25" s="28"/>
      <c r="AB25" s="27"/>
      <c r="AC25" s="28"/>
      <c r="AD25" s="27"/>
      <c r="AE25" s="28"/>
      <c r="AF25" s="27"/>
      <c r="AG25" s="28"/>
      <c r="AH25" s="27"/>
      <c r="AI25" s="28"/>
    </row>
    <row r="26" spans="1:35" x14ac:dyDescent="0.2">
      <c r="A26" s="1" t="s">
        <v>30</v>
      </c>
      <c r="B26" s="13">
        <f>B12-B24</f>
        <v>334.61000000000013</v>
      </c>
      <c r="C26" s="13"/>
      <c r="D26" s="6">
        <f>SUM(D12-D24)</f>
        <v>333.59000000000003</v>
      </c>
      <c r="E26" s="13"/>
      <c r="F26" s="13">
        <f>F12-F24</f>
        <v>454.28000000000003</v>
      </c>
      <c r="G26" s="13"/>
      <c r="H26" s="13">
        <f>H12-H24</f>
        <v>187.99000000000012</v>
      </c>
      <c r="I26" s="13"/>
      <c r="J26" s="13">
        <f>J12-J24</f>
        <v>595.04</v>
      </c>
      <c r="K26" s="13"/>
      <c r="L26" s="13">
        <f>L12-L24</f>
        <v>358.96000000000004</v>
      </c>
      <c r="M26" s="13"/>
      <c r="N26" s="13">
        <f>N12-N24</f>
        <v>380.53</v>
      </c>
      <c r="O26" s="13"/>
      <c r="P26" s="13">
        <f>SUM(P12-P24)</f>
        <v>527.64999999999986</v>
      </c>
      <c r="Q26" s="13"/>
      <c r="S26" s="1" t="s">
        <v>30</v>
      </c>
      <c r="T26" s="13">
        <f>T12-T24</f>
        <v>481.36999999999995</v>
      </c>
      <c r="U26" s="13"/>
      <c r="V26" s="13">
        <f>V12-V24</f>
        <v>328.53999999999996</v>
      </c>
      <c r="W26" s="13"/>
      <c r="X26" s="13">
        <f>X12-X24</f>
        <v>380.43000000000006</v>
      </c>
      <c r="Y26" s="13"/>
      <c r="Z26" s="13">
        <f>Z12-Z24</f>
        <v>318.18999999999988</v>
      </c>
      <c r="AA26" s="13"/>
      <c r="AB26" s="13">
        <f>AB12-AB24</f>
        <v>520.88</v>
      </c>
      <c r="AC26" s="13"/>
      <c r="AD26" s="13">
        <f>AD12-AD24</f>
        <v>147.68999999999994</v>
      </c>
      <c r="AE26" s="13"/>
      <c r="AF26" s="13">
        <f>AF12-AF24</f>
        <v>145.53999999999996</v>
      </c>
      <c r="AG26" s="13"/>
      <c r="AH26" s="13">
        <f>AH12-AH24</f>
        <v>196.38</v>
      </c>
      <c r="AI26" s="13"/>
    </row>
    <row r="27" spans="1:35" x14ac:dyDescent="0.2">
      <c r="A27" s="15"/>
      <c r="B27" s="16"/>
      <c r="C27" s="17"/>
      <c r="D27" s="9"/>
      <c r="E27" s="17"/>
      <c r="F27" s="16"/>
      <c r="G27" s="17"/>
      <c r="H27" s="16"/>
      <c r="I27" s="17"/>
      <c r="J27" s="16"/>
      <c r="K27" s="17"/>
      <c r="L27" s="16"/>
      <c r="M27" s="17"/>
      <c r="N27" s="16"/>
      <c r="O27" s="17"/>
      <c r="P27" s="16"/>
      <c r="Q27" s="17"/>
      <c r="S27" s="18"/>
      <c r="T27" s="19"/>
      <c r="U27" s="20"/>
      <c r="V27" s="19"/>
      <c r="W27" s="20"/>
      <c r="X27" s="19"/>
      <c r="Y27" s="20"/>
      <c r="Z27" s="19"/>
      <c r="AA27" s="20"/>
      <c r="AB27" s="19"/>
      <c r="AC27" s="20"/>
      <c r="AD27" s="19"/>
      <c r="AE27" s="20"/>
      <c r="AF27" s="19"/>
      <c r="AG27" s="20"/>
      <c r="AH27" s="19"/>
      <c r="AI27" s="20"/>
    </row>
    <row r="28" spans="1:35" x14ac:dyDescent="0.2">
      <c r="A28" s="1" t="s">
        <v>31</v>
      </c>
      <c r="B28" s="13"/>
      <c r="C28" s="14"/>
      <c r="D28" s="9"/>
      <c r="E28" s="14"/>
      <c r="F28" s="13"/>
      <c r="G28" s="14"/>
      <c r="H28" s="13"/>
      <c r="I28" s="14"/>
      <c r="J28" s="13"/>
      <c r="K28" s="14"/>
      <c r="L28" s="13"/>
      <c r="M28" s="14"/>
      <c r="N28" s="13"/>
      <c r="O28" s="14"/>
      <c r="P28" s="13"/>
      <c r="Q28" s="14"/>
      <c r="S28" s="1" t="s">
        <v>31</v>
      </c>
      <c r="T28" s="13"/>
      <c r="U28" s="14"/>
      <c r="V28" s="13"/>
      <c r="W28" s="14"/>
      <c r="X28" s="13"/>
      <c r="Y28" s="14"/>
      <c r="Z28" s="13"/>
      <c r="AA28" s="14"/>
      <c r="AB28" s="13"/>
      <c r="AC28" s="14"/>
      <c r="AD28" s="13"/>
      <c r="AE28" s="14"/>
      <c r="AF28" s="13"/>
      <c r="AG28" s="14"/>
      <c r="AH28" s="13"/>
      <c r="AI28" s="14"/>
    </row>
    <row r="29" spans="1:35" x14ac:dyDescent="0.2">
      <c r="A29" s="8" t="s">
        <v>32</v>
      </c>
      <c r="B29" s="11">
        <f>B26*0.4</f>
        <v>133.84400000000005</v>
      </c>
      <c r="C29" s="12">
        <f>B29/B12</f>
        <v>0.22673510528366458</v>
      </c>
      <c r="D29" s="9">
        <f>D26*0.4</f>
        <v>133.43600000000001</v>
      </c>
      <c r="E29" s="12">
        <f>D29/D12</f>
        <v>0.24502102499127784</v>
      </c>
      <c r="F29" s="11">
        <f>F26*0.4</f>
        <v>181.71200000000002</v>
      </c>
      <c r="G29" s="12">
        <f>F29/F12</f>
        <v>0.27001099586911947</v>
      </c>
      <c r="H29" s="11">
        <f>H26*0.4</f>
        <v>75.196000000000055</v>
      </c>
      <c r="I29" s="12">
        <f>H29/H12</f>
        <v>9.3251320717279748E-2</v>
      </c>
      <c r="J29" s="11">
        <f>J26*0.4</f>
        <v>238.01599999999999</v>
      </c>
      <c r="K29" s="12">
        <f>J29/J12</f>
        <v>0.31234055955067974</v>
      </c>
      <c r="L29" s="11">
        <f>L26*0.4</f>
        <v>143.58400000000003</v>
      </c>
      <c r="M29" s="12">
        <f>L29/L12</f>
        <v>0.27093365537021669</v>
      </c>
      <c r="N29" s="11">
        <f>N26*0.4</f>
        <v>152.21199999999999</v>
      </c>
      <c r="O29" s="12">
        <f>N29/N12</f>
        <v>0.21743639558304642</v>
      </c>
      <c r="P29" s="11">
        <f>P26*0.4</f>
        <v>211.05999999999995</v>
      </c>
      <c r="Q29" s="12">
        <f>P29/P12</f>
        <v>0.35338635412306402</v>
      </c>
      <c r="S29" s="8" t="s">
        <v>32</v>
      </c>
      <c r="T29" s="11">
        <f>T26*0.4</f>
        <v>192.548</v>
      </c>
      <c r="U29" s="12">
        <f>T29/T12</f>
        <v>0.2613300760043431</v>
      </c>
      <c r="V29" s="11">
        <f>V26*0.4</f>
        <v>131.416</v>
      </c>
      <c r="W29" s="12">
        <f>V29/V12</f>
        <v>0.25907540660423856</v>
      </c>
      <c r="X29" s="11">
        <f>X26*0.4</f>
        <v>152.17200000000003</v>
      </c>
      <c r="Y29" s="12">
        <f>X29/X12</f>
        <v>0.28046002432820971</v>
      </c>
      <c r="Z29" s="11">
        <f>Z26*0.4</f>
        <v>127.27599999999995</v>
      </c>
      <c r="AA29" s="12">
        <f>Z29/Z12</f>
        <v>0.17443670851378759</v>
      </c>
      <c r="AB29" s="11">
        <f>AB26*0.4</f>
        <v>208.352</v>
      </c>
      <c r="AC29" s="12">
        <f>AB29/AB12</f>
        <v>0.25842429053383609</v>
      </c>
      <c r="AD29" s="11">
        <f>AD26*0.4</f>
        <v>59.075999999999979</v>
      </c>
      <c r="AE29" s="12">
        <f>AD29/AD12</f>
        <v>0.12909118720363608</v>
      </c>
      <c r="AF29" s="11">
        <f>AF26*0.4</f>
        <v>58.215999999999987</v>
      </c>
      <c r="AG29" s="12">
        <f>AF29/AF12</f>
        <v>0.10147640711882723</v>
      </c>
      <c r="AH29" s="11">
        <f>AH26*0.4</f>
        <v>78.552000000000007</v>
      </c>
      <c r="AI29" s="12">
        <f>AH29/AH12</f>
        <v>0.18615982557588401</v>
      </c>
    </row>
    <row r="30" spans="1:35" x14ac:dyDescent="0.2">
      <c r="A30" s="29" t="s">
        <v>33</v>
      </c>
      <c r="B30" s="30">
        <f>B26*0.6*0.5</f>
        <v>100.38300000000004</v>
      </c>
      <c r="C30" s="31">
        <f>B30/B12</f>
        <v>0.17005132896274844</v>
      </c>
      <c r="D30" s="9">
        <f>D26*0.6*0.5</f>
        <v>100.07700000000001</v>
      </c>
      <c r="E30" s="31">
        <f>D30/D12</f>
        <v>0.1837657687434584</v>
      </c>
      <c r="F30" s="30">
        <f>F26*0.6*0.5</f>
        <v>136.28399999999999</v>
      </c>
      <c r="G30" s="31">
        <f>F30/F12</f>
        <v>0.20250824690183955</v>
      </c>
      <c r="H30" s="30">
        <f>H26*0.6*0.5</f>
        <v>56.397000000000034</v>
      </c>
      <c r="I30" s="31">
        <f>H30/H12</f>
        <v>6.9938490537959808E-2</v>
      </c>
      <c r="J30" s="30">
        <f>J26*0.6*0.5</f>
        <v>178.51199999999997</v>
      </c>
      <c r="K30" s="31">
        <f>J30/J12</f>
        <v>0.23425541966300978</v>
      </c>
      <c r="L30" s="30">
        <f>L26*0.6*0.5</f>
        <v>107.688</v>
      </c>
      <c r="M30" s="31">
        <f>L30/L12</f>
        <v>0.20320024152766245</v>
      </c>
      <c r="N30" s="30">
        <f>N26*0.6*0.5</f>
        <v>114.15899999999999</v>
      </c>
      <c r="O30" s="31">
        <f>N30/N12</f>
        <v>0.16307729668728482</v>
      </c>
      <c r="P30" s="30">
        <f>P26*0.6*0.5</f>
        <v>158.29499999999996</v>
      </c>
      <c r="Q30" s="31">
        <f>P30/P12</f>
        <v>0.26503976559229803</v>
      </c>
      <c r="S30" s="29" t="s">
        <v>33</v>
      </c>
      <c r="T30" s="30">
        <f>T26*0.6*0.5</f>
        <v>144.41099999999997</v>
      </c>
      <c r="U30" s="31">
        <f>T30/T12</f>
        <v>0.1959975570032573</v>
      </c>
      <c r="V30" s="30">
        <f>V26*0.6*0.5</f>
        <v>98.561999999999983</v>
      </c>
      <c r="W30" s="31">
        <f>V30/V12</f>
        <v>0.19430655495317889</v>
      </c>
      <c r="X30" s="30">
        <f>X26*0.6*0.5</f>
        <v>114.12900000000002</v>
      </c>
      <c r="Y30" s="31">
        <f>X30/X12</f>
        <v>0.21034501824615726</v>
      </c>
      <c r="Z30" s="30">
        <f>Z26*0.6*0.5</f>
        <v>95.456999999999965</v>
      </c>
      <c r="AA30" s="31">
        <f>Z30/Z12</f>
        <v>0.1308275313853407</v>
      </c>
      <c r="AB30" s="30">
        <f>AB26*0.6*0.5</f>
        <v>156.26399999999998</v>
      </c>
      <c r="AC30" s="31">
        <f>AB30/AB12</f>
        <v>0.19381821790037704</v>
      </c>
      <c r="AD30" s="30">
        <f>AD26*0.6*0.5</f>
        <v>44.306999999999981</v>
      </c>
      <c r="AE30" s="31">
        <f>AD30/AD12</f>
        <v>9.681839040272705E-2</v>
      </c>
      <c r="AF30" s="30">
        <f>AF26*0.6*0.5</f>
        <v>43.661999999999985</v>
      </c>
      <c r="AG30" s="31">
        <f>AF30/AF12</f>
        <v>7.6107305339120412E-2</v>
      </c>
      <c r="AH30" s="30">
        <f>AH26*0.6*0.5</f>
        <v>58.913999999999994</v>
      </c>
      <c r="AI30" s="31">
        <f>AH30/AH12</f>
        <v>0.13961986918191296</v>
      </c>
    </row>
    <row r="31" spans="1:35" x14ac:dyDescent="0.2">
      <c r="A31" s="29" t="s">
        <v>34</v>
      </c>
      <c r="B31" s="30">
        <f>B26*0.6*0.3</f>
        <v>60.229800000000019</v>
      </c>
      <c r="C31" s="31">
        <f>B31/B12</f>
        <v>0.10203079737764906</v>
      </c>
      <c r="D31" s="9">
        <f>D26*0.6*0.3</f>
        <v>60.046200000000006</v>
      </c>
      <c r="E31" s="31">
        <f>D31/D12</f>
        <v>0.11025946124607504</v>
      </c>
      <c r="F31" s="30">
        <f>F26*0.6*0.3</f>
        <v>81.770399999999995</v>
      </c>
      <c r="G31" s="31">
        <f>F31/F12</f>
        <v>0.12150494814110374</v>
      </c>
      <c r="H31" s="30">
        <f>H26*0.6*0.3</f>
        <v>33.838200000000022</v>
      </c>
      <c r="I31" s="31">
        <f>H31/H12</f>
        <v>4.1963094322775882E-2</v>
      </c>
      <c r="J31" s="30">
        <f>J26*0.6*0.3</f>
        <v>107.10719999999998</v>
      </c>
      <c r="K31" s="31">
        <f>J31/J12</f>
        <v>0.14055325179780587</v>
      </c>
      <c r="L31" s="30">
        <f>L26*0.6*0.3</f>
        <v>64.612799999999993</v>
      </c>
      <c r="M31" s="31">
        <f>L31/L12</f>
        <v>0.12192014491659746</v>
      </c>
      <c r="N31" s="30">
        <f>N26*0.6*0.3</f>
        <v>68.495399999999989</v>
      </c>
      <c r="O31" s="31">
        <f>N31/N12</f>
        <v>9.7846378012370894E-2</v>
      </c>
      <c r="P31" s="30">
        <f>P26*0.6*0.3</f>
        <v>94.976999999999975</v>
      </c>
      <c r="Q31" s="31">
        <f>P31/P12</f>
        <v>0.1590238593553788</v>
      </c>
      <c r="S31" s="29" t="s">
        <v>34</v>
      </c>
      <c r="T31" s="30">
        <f>T26*0.6*0.3</f>
        <v>86.646599999999978</v>
      </c>
      <c r="U31" s="31">
        <f>T31/T12</f>
        <v>0.11759853420195437</v>
      </c>
      <c r="V31" s="30">
        <f>V26*0.6*0.3</f>
        <v>59.137199999999986</v>
      </c>
      <c r="W31" s="31">
        <f>V31/V12</f>
        <v>0.11658393297190733</v>
      </c>
      <c r="X31" s="30">
        <f>X26*0.6*0.3</f>
        <v>68.477400000000003</v>
      </c>
      <c r="Y31" s="31">
        <f>X31/X12</f>
        <v>0.12620701094769435</v>
      </c>
      <c r="Z31" s="30">
        <f>Z26*0.6*0.3</f>
        <v>57.274199999999979</v>
      </c>
      <c r="AA31" s="31">
        <f>Z31/Z12</f>
        <v>7.8496518831204412E-2</v>
      </c>
      <c r="AB31" s="30">
        <f>AB26*0.6*0.3</f>
        <v>93.75839999999998</v>
      </c>
      <c r="AC31" s="31">
        <f>AB31/AB12</f>
        <v>0.11629093074022621</v>
      </c>
      <c r="AD31" s="30">
        <f>AD26*0.6*0.3</f>
        <v>26.584199999999989</v>
      </c>
      <c r="AE31" s="31">
        <f>AD31/AD12</f>
        <v>5.8091034241636232E-2</v>
      </c>
      <c r="AF31" s="30">
        <f>AF26*0.6*0.3</f>
        <v>26.197199999999992</v>
      </c>
      <c r="AG31" s="31">
        <f>AF31/AF12</f>
        <v>4.5664383203472249E-2</v>
      </c>
      <c r="AH31" s="30">
        <f>AH26*0.6*0.3</f>
        <v>35.348399999999998</v>
      </c>
      <c r="AI31" s="31">
        <f>AH31/AH12</f>
        <v>8.3771921509147793E-2</v>
      </c>
    </row>
    <row r="32" spans="1:35" x14ac:dyDescent="0.2">
      <c r="A32" s="29" t="s">
        <v>35</v>
      </c>
      <c r="B32" s="30">
        <f>B26*0.6*0.15</f>
        <v>30.114900000000009</v>
      </c>
      <c r="C32" s="31">
        <f>B32/B12</f>
        <v>5.1015398688824529E-2</v>
      </c>
      <c r="D32" s="9">
        <f>D26*0.6*0.15</f>
        <v>30.023100000000003</v>
      </c>
      <c r="E32" s="31">
        <f>D32/D12</f>
        <v>5.5129730623037519E-2</v>
      </c>
      <c r="F32" s="30">
        <f>+F26*0.6*0.15</f>
        <v>40.885199999999998</v>
      </c>
      <c r="G32" s="31">
        <f>F32/F12</f>
        <v>6.0752474070551871E-2</v>
      </c>
      <c r="H32" s="30">
        <f>+H26*0.6*0.15</f>
        <v>16.919100000000011</v>
      </c>
      <c r="I32" s="31">
        <f>H32/H12</f>
        <v>2.0981547161387941E-2</v>
      </c>
      <c r="J32" s="30">
        <f>+J26*0.6*0.15</f>
        <v>53.553599999999989</v>
      </c>
      <c r="K32" s="31">
        <f>J32/J12</f>
        <v>7.0276625898902934E-2</v>
      </c>
      <c r="L32" s="30">
        <f>+L26*0.6*0.15</f>
        <v>32.306399999999996</v>
      </c>
      <c r="M32" s="31">
        <f>L32/L12</f>
        <v>6.0960072458298729E-2</v>
      </c>
      <c r="N32" s="30">
        <f>+N26*0.6*0.15</f>
        <v>34.247699999999995</v>
      </c>
      <c r="O32" s="31">
        <f>N32/N12</f>
        <v>4.8923189006185447E-2</v>
      </c>
      <c r="P32" s="30">
        <f>+P26*0.6*0.15</f>
        <v>47.488499999999988</v>
      </c>
      <c r="Q32" s="31">
        <f>P32/P12</f>
        <v>7.95119296776894E-2</v>
      </c>
      <c r="S32" s="29" t="s">
        <v>35</v>
      </c>
      <c r="T32" s="30">
        <f>+T26*0.6*0.15</f>
        <v>43.323299999999989</v>
      </c>
      <c r="U32" s="31">
        <f>T32/T12</f>
        <v>5.8799267100977187E-2</v>
      </c>
      <c r="V32" s="30">
        <f>+V26*0.6*0.15</f>
        <v>29.568599999999993</v>
      </c>
      <c r="W32" s="31">
        <f>V32/V12</f>
        <v>5.8291966485953667E-2</v>
      </c>
      <c r="X32" s="30">
        <f>+X26*0.6*0.15</f>
        <v>34.238700000000001</v>
      </c>
      <c r="Y32" s="31">
        <f>X32/X12</f>
        <v>6.3103505473847174E-2</v>
      </c>
      <c r="Z32" s="30">
        <f>+Z26*0.6*0.15</f>
        <v>28.63709999999999</v>
      </c>
      <c r="AA32" s="31">
        <f>Z32/Z12</f>
        <v>3.9248259415602206E-2</v>
      </c>
      <c r="AB32" s="30">
        <f>+AB26*0.6*0.15</f>
        <v>46.87919999999999</v>
      </c>
      <c r="AC32" s="31">
        <f>AB32/AB12</f>
        <v>5.8145465370113107E-2</v>
      </c>
      <c r="AD32" s="30">
        <f>+AD26*0.6*0.15</f>
        <v>13.292099999999994</v>
      </c>
      <c r="AE32" s="31">
        <f>AD32/AD12</f>
        <v>2.9045517120818116E-2</v>
      </c>
      <c r="AF32" s="30">
        <f>+AF26*0.6*0.15</f>
        <v>13.098599999999996</v>
      </c>
      <c r="AG32" s="31">
        <f>AF32/AF12</f>
        <v>2.2832191601736124E-2</v>
      </c>
      <c r="AH32" s="30">
        <f>+AH26*0.6*0.15</f>
        <v>17.674199999999999</v>
      </c>
      <c r="AI32" s="31">
        <f>AH32/AH12</f>
        <v>4.1885960754573896E-2</v>
      </c>
    </row>
    <row r="33" spans="1:35" x14ac:dyDescent="0.2">
      <c r="A33" s="29" t="s">
        <v>36</v>
      </c>
      <c r="B33" s="30">
        <f>B26*0.6*0.05</f>
        <v>10.038300000000005</v>
      </c>
      <c r="C33" s="31">
        <f>B33/B12</f>
        <v>1.7005132896274845E-2</v>
      </c>
      <c r="D33" s="9">
        <f>D26*0.6*0.05</f>
        <v>10.007700000000002</v>
      </c>
      <c r="E33" s="31">
        <f>D33/D12</f>
        <v>1.8376576874345841E-2</v>
      </c>
      <c r="F33" s="30">
        <f>F26*0.6*0.05</f>
        <v>13.628399999999999</v>
      </c>
      <c r="G33" s="31">
        <f>F33/F12</f>
        <v>2.0250824690183956E-2</v>
      </c>
      <c r="H33" s="30">
        <f>H26*0.6*0.05</f>
        <v>5.6397000000000039</v>
      </c>
      <c r="I33" s="31">
        <f>H33/H12</f>
        <v>6.9938490537959806E-3</v>
      </c>
      <c r="J33" s="30">
        <f>J26*0.6*0.05</f>
        <v>17.851199999999999</v>
      </c>
      <c r="K33" s="31">
        <f>J33/J12</f>
        <v>2.3425541966300981E-2</v>
      </c>
      <c r="L33" s="30">
        <f>L26*0.6*0.05</f>
        <v>10.768800000000001</v>
      </c>
      <c r="M33" s="31">
        <f>L33/L12</f>
        <v>2.0320024152766247E-2</v>
      </c>
      <c r="N33" s="30">
        <f>N26*0.6*0.05</f>
        <v>11.415900000000001</v>
      </c>
      <c r="O33" s="31">
        <f>N33/N12</f>
        <v>1.6307729668728486E-2</v>
      </c>
      <c r="P33" s="30">
        <f>P26*0.6*0.05</f>
        <v>15.829499999999996</v>
      </c>
      <c r="Q33" s="31">
        <f>P33/P12</f>
        <v>2.65039765592298E-2</v>
      </c>
      <c r="S33" s="29" t="s">
        <v>36</v>
      </c>
      <c r="T33" s="30">
        <f>T26*0.6*0.05</f>
        <v>14.441099999999999</v>
      </c>
      <c r="U33" s="31">
        <f>T33/T12</f>
        <v>1.9599755700325731E-2</v>
      </c>
      <c r="V33" s="30">
        <f>V26*0.6*0.05</f>
        <v>9.8561999999999994</v>
      </c>
      <c r="W33" s="31">
        <f>V33/V12</f>
        <v>1.9430655495317892E-2</v>
      </c>
      <c r="X33" s="30">
        <f>X26*0.6*0.05</f>
        <v>11.412900000000002</v>
      </c>
      <c r="Y33" s="31">
        <f>X33/X12</f>
        <v>2.1034501824615727E-2</v>
      </c>
      <c r="Z33" s="30">
        <f>Z26*0.6*0.05</f>
        <v>9.5456999999999965</v>
      </c>
      <c r="AA33" s="31">
        <f>Z33/Z12</f>
        <v>1.3082753138534069E-2</v>
      </c>
      <c r="AB33" s="30">
        <f>AB26*0.6*0.05</f>
        <v>15.626399999999999</v>
      </c>
      <c r="AC33" s="31">
        <f>AB33/AB12</f>
        <v>1.9381821790037702E-2</v>
      </c>
      <c r="AD33" s="30">
        <f>AD26*0.6*0.05</f>
        <v>4.4306999999999981</v>
      </c>
      <c r="AE33" s="31">
        <f>AD33/AD12</f>
        <v>9.6818390402727047E-3</v>
      </c>
      <c r="AF33" s="30">
        <f>AF26*0.6*0.05</f>
        <v>4.3661999999999983</v>
      </c>
      <c r="AG33" s="31">
        <f>AF33/AF12</f>
        <v>7.6107305339120409E-3</v>
      </c>
      <c r="AH33" s="30">
        <f>AH26*0.6*0.05</f>
        <v>5.8914</v>
      </c>
      <c r="AI33" s="31">
        <f>AH33/AH12</f>
        <v>1.3961986918191298E-2</v>
      </c>
    </row>
    <row r="34" spans="1:35" x14ac:dyDescent="0.2">
      <c r="A34" s="1" t="s">
        <v>37</v>
      </c>
      <c r="B34" s="13">
        <f>SUM(B29:B33)</f>
        <v>334.61000000000013</v>
      </c>
      <c r="C34" s="14">
        <f>SUM(C29:C33)</f>
        <v>0.56683776320916146</v>
      </c>
      <c r="D34" s="9">
        <f>SUM(D29:D33)</f>
        <v>333.59000000000003</v>
      </c>
      <c r="E34" s="14">
        <f t="shared" ref="E34:Q34" si="0">SUM(E29:E33)</f>
        <v>0.61255256247819456</v>
      </c>
      <c r="F34" s="13">
        <f t="shared" si="0"/>
        <v>454.28</v>
      </c>
      <c r="G34" s="14">
        <f t="shared" si="0"/>
        <v>0.67502748967279846</v>
      </c>
      <c r="H34" s="13">
        <f t="shared" si="0"/>
        <v>187.99000000000012</v>
      </c>
      <c r="I34" s="14">
        <f t="shared" si="0"/>
        <v>0.23312830179319941</v>
      </c>
      <c r="J34" s="13">
        <f t="shared" si="0"/>
        <v>595.03999999999985</v>
      </c>
      <c r="K34" s="14">
        <f t="shared" si="0"/>
        <v>0.7808513988766993</v>
      </c>
      <c r="L34" s="13">
        <f t="shared" si="0"/>
        <v>358.96000000000004</v>
      </c>
      <c r="M34" s="14">
        <f t="shared" si="0"/>
        <v>0.67733413842554147</v>
      </c>
      <c r="N34" s="13">
        <f t="shared" si="0"/>
        <v>380.53000000000003</v>
      </c>
      <c r="O34" s="14">
        <f t="shared" si="0"/>
        <v>0.54359098895761615</v>
      </c>
      <c r="P34" s="13">
        <f t="shared" si="0"/>
        <v>527.64999999999986</v>
      </c>
      <c r="Q34" s="14">
        <f t="shared" si="0"/>
        <v>0.8834658853076599</v>
      </c>
      <c r="S34" s="1" t="s">
        <v>37</v>
      </c>
      <c r="T34" s="13">
        <f t="shared" ref="T34:AI34" si="1">SUM(T29:T33)</f>
        <v>481.36999999999989</v>
      </c>
      <c r="U34" s="14">
        <f t="shared" si="1"/>
        <v>0.65332519001085754</v>
      </c>
      <c r="V34" s="13">
        <f t="shared" si="1"/>
        <v>328.53999999999996</v>
      </c>
      <c r="W34" s="14">
        <f t="shared" si="1"/>
        <v>0.64768851651059633</v>
      </c>
      <c r="X34" s="13">
        <f t="shared" si="1"/>
        <v>380.43</v>
      </c>
      <c r="Y34" s="14">
        <f t="shared" si="1"/>
        <v>0.70115006082052422</v>
      </c>
      <c r="Z34" s="13">
        <f t="shared" si="1"/>
        <v>318.18999999999988</v>
      </c>
      <c r="AA34" s="14">
        <f t="shared" si="1"/>
        <v>0.43609177128446902</v>
      </c>
      <c r="AB34" s="13">
        <f t="shared" si="1"/>
        <v>520.88</v>
      </c>
      <c r="AC34" s="14">
        <f t="shared" si="1"/>
        <v>0.64606072633459011</v>
      </c>
      <c r="AD34" s="13">
        <f t="shared" si="1"/>
        <v>147.68999999999994</v>
      </c>
      <c r="AE34" s="14">
        <f t="shared" si="1"/>
        <v>0.32272796800909015</v>
      </c>
      <c r="AF34" s="13">
        <f t="shared" si="1"/>
        <v>145.53999999999996</v>
      </c>
      <c r="AG34" s="14">
        <f t="shared" si="1"/>
        <v>0.25369101779706804</v>
      </c>
      <c r="AH34" s="13">
        <f t="shared" si="1"/>
        <v>196.38000000000002</v>
      </c>
      <c r="AI34" s="14">
        <f t="shared" si="1"/>
        <v>0.46539956393970999</v>
      </c>
    </row>
    <row r="35" spans="1:35" x14ac:dyDescent="0.2">
      <c r="A35" s="15"/>
      <c r="B35" s="22"/>
      <c r="C35" s="32"/>
      <c r="D35" s="22"/>
      <c r="E35" s="32"/>
      <c r="F35" s="22"/>
      <c r="G35" s="32"/>
      <c r="H35" s="22"/>
      <c r="I35" s="32"/>
      <c r="J35" s="22"/>
      <c r="K35" s="32"/>
      <c r="L35" s="22"/>
      <c r="M35" s="32"/>
      <c r="N35" s="22"/>
      <c r="O35" s="32"/>
      <c r="P35" s="22"/>
      <c r="Q35" s="32"/>
    </row>
  </sheetData>
  <mergeCells count="16">
    <mergeCell ref="AB1:AC1"/>
    <mergeCell ref="AD1:AE1"/>
    <mergeCell ref="AF1:AG1"/>
    <mergeCell ref="AH1:AI1"/>
    <mergeCell ref="N1:O1"/>
    <mergeCell ref="P1:Q1"/>
    <mergeCell ref="T1:U1"/>
    <mergeCell ref="V1:W1"/>
    <mergeCell ref="X1:Y1"/>
    <mergeCell ref="Z1:AA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</vt:lpstr>
      <vt:lpstr>Aug!Print_Area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peris</dc:creator>
  <cp:lastModifiedBy>peris</cp:lastModifiedBy>
  <dcterms:created xsi:type="dcterms:W3CDTF">2017-09-08T22:48:47Z</dcterms:created>
  <dcterms:modified xsi:type="dcterms:W3CDTF">2017-09-08T22:49:26Z</dcterms:modified>
</cp:coreProperties>
</file>